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1_dip_plan_pro$\SEGUIMIENTO PRODUCCION\SEGUIMIENTO PRODUCCIÓN 2025 UDAF\1.Enero\Indicadores de Resultados Dificit Habitacional\"/>
    </mc:Choice>
  </mc:AlternateContent>
  <xr:revisionPtr revIDLastSave="0" documentId="13_ncr:1_{EB676446-C540-4D23-AA51-54EA30CA9621}" xr6:coauthVersionLast="47" xr6:coauthVersionMax="47" xr10:uidLastSave="{00000000-0000-0000-0000-000000000000}"/>
  <bookViews>
    <workbookView xWindow="-120" yWindow="-120" windowWidth="29040" windowHeight="15720" firstSheet="12" activeTab="13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 2024" sheetId="28" r:id="rId13"/>
    <sheet name="Año 2025" sheetId="30" r:id="rId14"/>
    <sheet name="Años 2016-2020" sheetId="24" r:id="rId15"/>
    <sheet name="Años 2016-2021" sheetId="26" r:id="rId16"/>
    <sheet name="Años 2016-2022" sheetId="27" r:id="rId17"/>
    <sheet name="Años 2016-2023" sheetId="18" r:id="rId18"/>
    <sheet name="Años 2016-2024" sheetId="29" r:id="rId19"/>
    <sheet name="Años 2016-2025" sheetId="31" r:id="rId20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2">'Año 2024'!$A$1:$L$19</definedName>
    <definedName name="_xlnm.Print_Area" localSheetId="13">'Año 2025'!$A$1:$L$19</definedName>
    <definedName name="_xlnm.Print_Area" localSheetId="17">'Años 2016-2023'!$A$1:$L$17</definedName>
    <definedName name="_xlnm.Print_Area" localSheetId="18">'Años 2016-2024'!$A$1:$L$17</definedName>
    <definedName name="_xlnm.Print_Area" localSheetId="19">'Años 2016-2025'!$A$1:$L$17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1" l="1"/>
  <c r="K16" i="31"/>
  <c r="K14" i="31" s="1"/>
  <c r="L14" i="31" s="1"/>
  <c r="K12" i="31"/>
  <c r="K11" i="31"/>
  <c r="K10" i="31"/>
  <c r="K9" i="31"/>
  <c r="I17" i="31"/>
  <c r="I16" i="31"/>
  <c r="I14" i="31" s="1"/>
  <c r="J14" i="31" s="1"/>
  <c r="I12" i="31"/>
  <c r="I11" i="31"/>
  <c r="I10" i="31"/>
  <c r="I9" i="31"/>
  <c r="G17" i="31"/>
  <c r="G16" i="31"/>
  <c r="G12" i="31"/>
  <c r="G11" i="31"/>
  <c r="G10" i="31"/>
  <c r="G9" i="31"/>
  <c r="K5" i="31"/>
  <c r="L5" i="31" s="1"/>
  <c r="I5" i="31"/>
  <c r="J5" i="31" s="1"/>
  <c r="G5" i="31"/>
  <c r="H5" i="31" s="1"/>
  <c r="F5" i="31"/>
  <c r="I14" i="30"/>
  <c r="K14" i="30"/>
  <c r="L14" i="30" s="1"/>
  <c r="J14" i="30"/>
  <c r="G14" i="30"/>
  <c r="H14" i="30" s="1"/>
  <c r="K7" i="30"/>
  <c r="K5" i="30" s="1"/>
  <c r="L5" i="30" s="1"/>
  <c r="I7" i="30"/>
  <c r="I5" i="30" s="1"/>
  <c r="J5" i="30" s="1"/>
  <c r="G7" i="30"/>
  <c r="G5" i="30" s="1"/>
  <c r="H5" i="30" s="1"/>
  <c r="F5" i="30"/>
  <c r="K7" i="28"/>
  <c r="K17" i="29"/>
  <c r="K16" i="29"/>
  <c r="K11" i="29"/>
  <c r="K10" i="29"/>
  <c r="K9" i="29"/>
  <c r="I17" i="29"/>
  <c r="I14" i="29" s="1"/>
  <c r="J14" i="29" s="1"/>
  <c r="I16" i="29"/>
  <c r="I12" i="29"/>
  <c r="I11" i="29"/>
  <c r="I10" i="29"/>
  <c r="I9" i="29"/>
  <c r="G16" i="29"/>
  <c r="G9" i="29"/>
  <c r="G12" i="29"/>
  <c r="G11" i="29"/>
  <c r="G10" i="29"/>
  <c r="G17" i="29"/>
  <c r="G14" i="29"/>
  <c r="H14" i="29" s="1"/>
  <c r="F5" i="29"/>
  <c r="K14" i="28"/>
  <c r="L14" i="28" s="1"/>
  <c r="J14" i="28"/>
  <c r="G14" i="28"/>
  <c r="H14" i="28" s="1"/>
  <c r="I7" i="28"/>
  <c r="J7" i="28" s="1"/>
  <c r="G7" i="28"/>
  <c r="H7" i="28" s="1"/>
  <c r="F5" i="28"/>
  <c r="K7" i="16"/>
  <c r="I14" i="16"/>
  <c r="G7" i="14"/>
  <c r="I7" i="14"/>
  <c r="K7" i="14"/>
  <c r="K17" i="27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K7" i="31" l="1"/>
  <c r="L7" i="31" s="1"/>
  <c r="I7" i="31"/>
  <c r="J7" i="31" s="1"/>
  <c r="G14" i="31"/>
  <c r="H14" i="31" s="1"/>
  <c r="G7" i="31"/>
  <c r="H7" i="31" s="1"/>
  <c r="H7" i="30"/>
  <c r="J7" i="30"/>
  <c r="L7" i="30"/>
  <c r="K5" i="28"/>
  <c r="L5" i="28" s="1"/>
  <c r="K12" i="29"/>
  <c r="K7" i="29" s="1"/>
  <c r="L7" i="29" s="1"/>
  <c r="K14" i="27"/>
  <c r="L14" i="27" s="1"/>
  <c r="K14" i="29"/>
  <c r="L14" i="29" s="1"/>
  <c r="I7" i="29"/>
  <c r="J7" i="29" s="1"/>
  <c r="G7" i="29"/>
  <c r="H7" i="29" s="1"/>
  <c r="I5" i="28"/>
  <c r="G5" i="28"/>
  <c r="H5" i="28" s="1"/>
  <c r="L7" i="28"/>
  <c r="I7" i="26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J5" i="28" l="1"/>
  <c r="I9" i="24"/>
  <c r="K9" i="24" l="1"/>
  <c r="K10" i="24"/>
  <c r="K12" i="24"/>
  <c r="K17" i="24" l="1"/>
  <c r="K16" i="24"/>
  <c r="K11" i="24"/>
  <c r="K7" i="24" s="1"/>
  <c r="I12" i="24"/>
  <c r="I11" i="24"/>
  <c r="I10" i="24"/>
  <c r="I16" i="24"/>
  <c r="I17" i="24"/>
  <c r="G17" i="24"/>
  <c r="G16" i="24"/>
  <c r="G12" i="24"/>
  <c r="G11" i="24"/>
  <c r="G10" i="24"/>
  <c r="G9" i="24"/>
  <c r="F5" i="24"/>
  <c r="I14" i="24" l="1"/>
  <c r="J14" i="24" s="1"/>
  <c r="I7" i="24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G14" i="17"/>
  <c r="K7" i="17"/>
  <c r="I7" i="17"/>
  <c r="J7" i="17" s="1"/>
  <c r="G7" i="17"/>
  <c r="H7" i="17" s="1"/>
  <c r="F5" i="17"/>
  <c r="K14" i="16"/>
  <c r="J14" i="16"/>
  <c r="G14" i="16"/>
  <c r="H14" i="16" s="1"/>
  <c r="L7" i="16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I5" i="17" l="1"/>
  <c r="G5" i="14"/>
  <c r="G7" i="27"/>
  <c r="H7" i="27" s="1"/>
  <c r="G5" i="12"/>
  <c r="H5" i="12" s="1"/>
  <c r="L7" i="12"/>
  <c r="K5" i="12"/>
  <c r="L5" i="12" s="1"/>
  <c r="J5" i="16"/>
  <c r="G5" i="17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H5" i="17" l="1"/>
  <c r="G5" i="29"/>
  <c r="H5" i="29" s="1"/>
  <c r="I5" i="29"/>
  <c r="J5" i="29" s="1"/>
  <c r="K5" i="29"/>
  <c r="L5" i="29" s="1"/>
  <c r="L5" i="14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<sst xmlns="http://schemas.openxmlformats.org/spreadsheetml/2006/main" count="564" uniqueCount="92">
  <si>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</si>
  <si>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</si>
  <si>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</si>
  <si>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</si>
  <si>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</si>
  <si>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</si>
  <si>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</si>
  <si>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</si>
  <si>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</si>
  <si>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</si>
  <si>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</si>
  <si>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</si>
  <si>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</si>
  <si>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</si>
  <si>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</si>
  <si>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</si>
  <si>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</si>
  <si>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</si>
  <si>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</si>
  <si>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</si>
  <si>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</si>
  <si>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</si>
  <si>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</si>
  <si>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</si>
  <si>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</si>
  <si>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</si>
  <si>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</si>
  <si>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</si>
  <si>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</si>
  <si>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</si>
  <si>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</si>
  <si>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</si>
  <si>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</si>
  <si>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</si>
  <si>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</si>
  <si>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</si>
  <si>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</si>
  <si>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</si>
  <si>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</si>
  <si>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</si>
  <si>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</si>
  <si>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</si>
  <si>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</si>
  <si>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</si>
  <si>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</si>
  <si>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</si>
  <si>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</si>
  <si>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</si>
  <si>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</si>
  <si>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</si>
  <si>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</si>
  <si>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</si>
  <si>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</si>
  <si>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</si>
  <si>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</si>
  <si>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</si>
  <si>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</si>
  <si>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</si>
  <si>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</si>
  <si>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</si>
  <si>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</si>
  <si>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</si>
  <si>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</si>
  <si>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</si>
  <si>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</si>
  <si>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</si>
  <si>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</si>
  <si>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</si>
  <si>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</si>
  <si>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</si>
  <si>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</si>
  <si>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</si>
  <si>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</si>
  <si>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</si>
  <si>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</si>
  <si>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</si>
  <si>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</si>
  <si>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</si>
  <si>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</si>
  <si>
    <t>SUBSIDIO EJECUTADO 2024</t>
  </si>
  <si>
    <t>SUBSIDIOS PROGRAMADOS POA 2024</t>
  </si>
  <si>
    <t>SUBSIDIOS REPROGRAMADOS POR PRESUPUESTO APROBADO 2024</t>
  </si>
  <si>
    <t>PARA EL 2032, SE HA DISMINUIDO EN 5.0% EL DÉFICIT HABITACIONAL CUANTITATIVO EN FAMILIAS A NIVEL NACIONAL (DE 753,140 FAMILIAS EN 2023 A 715,483 EN 2032)</t>
  </si>
  <si>
    <t>SUBSIDIOS REPROGRAMADOS POR PRESUPUESTO APROBADO 2025</t>
  </si>
  <si>
    <t>SUBSIDIOS PROGRAMADOS POA 2025</t>
  </si>
  <si>
    <t>SUBSIDIO EJECUTADO 2025</t>
  </si>
  <si>
    <t>SUBSIDIOS PROGRAMADOS POA 2016-2024</t>
  </si>
  <si>
    <t>SUBSIDIO EJECUTADO 2016-2024</t>
  </si>
  <si>
    <t>SUBSIDIOS REPROGRAMADOS POR PRESUPUESTO APROBADO 2016-2024</t>
  </si>
  <si>
    <t>SUBSIDIOS PROGRAMADOS POA 2016-2025</t>
  </si>
  <si>
    <t>SUBSIDIOS REPROGRAMADOS POR PRESUPUESTO APROBADO 2016-2025</t>
  </si>
  <si>
    <t>SUBSIDIO EJECUTADO 2016-2025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</si>
</sst>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13936</v>
      </c>
      <c r="L5" s="6">
        <f>(K5/F5)*100</f>
        <v>0.8460494722814984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7316</v>
      </c>
      <c r="L7" s="6">
        <f>(K7/F6)*100</f>
        <v>2.3625454521968829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97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7150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6620</v>
      </c>
      <c r="L14" s="6">
        <f>(K14/F13)*100</f>
        <v>0.49494624001602971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6620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K7" sqref="K7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8311</v>
      </c>
      <c r="L5" s="33">
        <f>(K5/F5)*100</f>
        <v>0.50455777584181494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8311</v>
      </c>
      <c r="L7" s="33">
        <f>(K7/F6)*100</f>
        <v>2.6838593839814511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44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8267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K9" sqref="K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14692</v>
      </c>
      <c r="J5" s="6">
        <f>(I5/F5)*100</f>
        <v>0.89194595628299189</v>
      </c>
      <c r="K5" s="7">
        <f>K7+K14</f>
        <v>14411</v>
      </c>
      <c r="L5" s="6">
        <f>(K5/F5)*100</f>
        <v>0.87488654886973849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14692</v>
      </c>
      <c r="J7" s="6">
        <f>(I7/F6)*100</f>
        <v>4.7444666188732372</v>
      </c>
      <c r="K7" s="4">
        <f>SUM(K9:K12)</f>
        <v>14411</v>
      </c>
      <c r="L7" s="6">
        <f>(K7/F6)*100</f>
        <v>4.6537236893943801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192</v>
      </c>
      <c r="J9" s="7"/>
      <c r="K9" s="4">
        <v>192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14500</v>
      </c>
      <c r="J12" s="7"/>
      <c r="K12" s="4">
        <v>14219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0</v>
      </c>
      <c r="J14" s="6">
        <f>(I14/F13)*100</f>
        <v>0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7354-43C5-43B8-9058-82D7CE9C2F6D}">
  <sheetPr>
    <pageSetUpPr fitToPage="1"/>
  </sheetPr>
  <dimension ref="A1:L17"/>
  <sheetViews>
    <sheetView zoomScale="70" zoomScaleNormal="70" workbookViewId="0">
      <selection activeCell="E7" sqref="E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80</v>
      </c>
      <c r="H4" s="58" t="s">
        <v>1</v>
      </c>
      <c r="I4" s="40" t="s">
        <v>81</v>
      </c>
      <c r="J4" s="40" t="s">
        <v>1</v>
      </c>
      <c r="K4" s="11" t="s">
        <v>79</v>
      </c>
      <c r="L4" s="11" t="s">
        <v>1</v>
      </c>
    </row>
    <row r="5" spans="1:12" ht="42.75" x14ac:dyDescent="0.25">
      <c r="A5" s="66">
        <v>2024</v>
      </c>
      <c r="B5" s="67" t="s">
        <v>82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17585</v>
      </c>
      <c r="J5" s="6">
        <f>(I5/F5)*100</f>
        <v>1.0675789301141037</v>
      </c>
      <c r="K5" s="7">
        <f>K7+K14</f>
        <v>3095</v>
      </c>
      <c r="L5" s="6">
        <f>(K5/F5)*100</f>
        <v>0.18789632008547916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16539</v>
      </c>
      <c r="J7" s="6">
        <f>(I7/F6)*100</f>
        <v>5.3409156962662996</v>
      </c>
      <c r="K7" s="4">
        <f>SUM(K9:K12)</f>
        <v>3095</v>
      </c>
      <c r="L7" s="6">
        <f>(K7/F6)*100</f>
        <v>0.99946393856606797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195</v>
      </c>
      <c r="J9" s="7"/>
      <c r="K9" s="4">
        <v>0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401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224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15719</v>
      </c>
      <c r="J12" s="7"/>
      <c r="K12" s="4">
        <v>3095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v>1046</v>
      </c>
      <c r="J14" s="6">
        <f>(I14/F13)*100</f>
        <v>7.8204496534254833E-2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F2C4-AA3D-4B19-91B4-78C1EAA48603}">
  <sheetPr>
    <pageSetUpPr fitToPage="1"/>
  </sheetPr>
  <dimension ref="A1:L17"/>
  <sheetViews>
    <sheetView tabSelected="1" zoomScale="70" zoomScaleNormal="70" workbookViewId="0">
      <selection activeCell="I16" sqref="I16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84</v>
      </c>
      <c r="H4" s="58" t="s">
        <v>1</v>
      </c>
      <c r="I4" s="40" t="s">
        <v>83</v>
      </c>
      <c r="J4" s="40" t="s">
        <v>1</v>
      </c>
      <c r="K4" s="11" t="s">
        <v>85</v>
      </c>
      <c r="L4" s="11" t="s">
        <v>1</v>
      </c>
    </row>
    <row r="5" spans="1:12" ht="42.75" x14ac:dyDescent="0.25">
      <c r="A5" s="66">
        <v>2025</v>
      </c>
      <c r="B5" s="67" t="s">
        <v>82</v>
      </c>
      <c r="C5" s="41" t="s">
        <v>11</v>
      </c>
      <c r="D5" s="42"/>
      <c r="E5" s="42"/>
      <c r="F5" s="7">
        <f>F6+F13</f>
        <v>1647185</v>
      </c>
      <c r="G5" s="7">
        <f>G7+G14</f>
        <v>25412</v>
      </c>
      <c r="H5" s="6">
        <f>(G5/F5)*100</f>
        <v>1.5427532426533754</v>
      </c>
      <c r="I5" s="7">
        <f>I7+I14</f>
        <v>22549</v>
      </c>
      <c r="J5" s="6">
        <f>(I5/F5)*100</f>
        <v>1.3689415578699418</v>
      </c>
      <c r="K5" s="7">
        <f>K7+K14</f>
        <v>0</v>
      </c>
      <c r="L5" s="6">
        <f>(K5/F5)*100</f>
        <v>0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23500</v>
      </c>
      <c r="H7" s="6">
        <f>(G7/F6)*100</f>
        <v>7.5888215044596432</v>
      </c>
      <c r="I7" s="4">
        <f>SUM(I9:I12)</f>
        <v>16734</v>
      </c>
      <c r="J7" s="6">
        <f>(I7/F6)*100</f>
        <v>5.4038867683245817</v>
      </c>
      <c r="K7" s="4">
        <f>SUM(K9:K12)</f>
        <v>0</v>
      </c>
      <c r="L7" s="6">
        <f>(K7/F6)*100</f>
        <v>0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441</v>
      </c>
      <c r="H9" s="4"/>
      <c r="I9" s="4">
        <v>129</v>
      </c>
      <c r="J9" s="7"/>
      <c r="K9" s="4">
        <v>0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491</v>
      </c>
      <c r="H10" s="4"/>
      <c r="I10" s="4">
        <v>258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262</v>
      </c>
      <c r="H11" s="4"/>
      <c r="I11" s="4">
        <v>192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22306</v>
      </c>
      <c r="H12" s="4"/>
      <c r="I12" s="4">
        <v>16155</v>
      </c>
      <c r="J12" s="7"/>
      <c r="K12" s="4">
        <v>0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1912</v>
      </c>
      <c r="H14" s="6">
        <f>(G14/F13)*100</f>
        <v>0.14295124031882911</v>
      </c>
      <c r="I14" s="4">
        <f>+I16</f>
        <v>5815</v>
      </c>
      <c r="J14" s="6">
        <f>(I14/F13)*100</f>
        <v>0.43476017910773601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1912</v>
      </c>
      <c r="H16" s="4"/>
      <c r="I16" s="4">
        <v>5815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A4"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39349</v>
      </c>
      <c r="L5" s="6">
        <f>(K5/F5)*100</f>
        <v>2.3888634245697964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31197</v>
      </c>
      <c r="L7" s="6">
        <f>(K7/F6)*100</f>
        <v>10.074402743601169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1862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28212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47660</v>
      </c>
      <c r="L5" s="6">
        <f>(K5/F5)*100</f>
        <v>2.8934212004116113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39508</v>
      </c>
      <c r="L7" s="6">
        <f>(K7/F6)*100</f>
        <v>12.75826212758262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1906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36479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F6" sqref="F6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100666</v>
      </c>
      <c r="J5" s="6">
        <f>(I5/F5)*100</f>
        <v>6.1113961091194975</v>
      </c>
      <c r="K5" s="7">
        <f>'Año 2016'!K5+'Año 2017'!K5+'Año 2018'!K5+'Año 2019'!K5+'Año 2020'!K5+'Año 2021'!K5+'Año 2022'!K5+'Año 2023'!K5</f>
        <v>62071</v>
      </c>
      <c r="L5" s="51">
        <f>(K5/F5)*100</f>
        <v>3.7683077492813495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76647</v>
      </c>
      <c r="J7" s="6">
        <f>(I7/F6)*100</f>
        <v>24.75150646180078</v>
      </c>
      <c r="K7" s="4">
        <f>SUM(K9:K12)</f>
        <v>53919</v>
      </c>
      <c r="L7" s="51">
        <f>(K7/F6)*100</f>
        <v>17.411985816977001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2903</v>
      </c>
      <c r="J9" s="7"/>
      <c r="K9" s="4">
        <f>'Año 2016'!K9+'Año 2017'!K9+'Año 2018'!K9+'Año 2019'!K9+'Año 2020'!K9+'Año 2021'!K9+'Año 2022'!K9+'Año 2023'!K9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1221</v>
      </c>
      <c r="J10" s="7"/>
      <c r="K10" s="4">
        <f>'Año 2016'!K10+'Año 2017'!K10+'Año 2018'!K10+'Año 2019'!K10+'Año 2020'!K10+'Año 2021'!K10+'Año 2022'!K10+'Año 2023'!K10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72018</v>
      </c>
      <c r="J12" s="7"/>
      <c r="K12" s="4">
        <f>'Año 2016'!K12+'Año 2017'!K12+'Año 2018'!K12+'Año 2019'!K12+'Año 2020'!K12+'Año 2021'!K12+'Año 2022'!K12+'Año 2023'!K12</f>
        <v>50698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24005</v>
      </c>
      <c r="J16" s="4"/>
      <c r="K16" s="4">
        <f>'Año 2016'!K16+'Año 2017'!K16+'Año 2018'!K16+'Año 2019'!K16+'Año 2020'!K16+'Año 2021'!K16+'Año 2022'!K16+'Año 2023'!K16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4147-BAF8-4648-BCB3-6126849DA8C3}">
  <sheetPr>
    <pageSetUpPr fitToPage="1"/>
  </sheetPr>
  <dimension ref="A1:L17"/>
  <sheetViews>
    <sheetView zoomScale="85" zoomScaleNormal="85" workbookViewId="0">
      <selection activeCell="I4" sqref="I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86</v>
      </c>
      <c r="H4" s="11" t="s">
        <v>1</v>
      </c>
      <c r="I4" s="12" t="s">
        <v>88</v>
      </c>
      <c r="J4" s="12" t="s">
        <v>1</v>
      </c>
      <c r="K4" s="11" t="s">
        <v>87</v>
      </c>
      <c r="L4" s="50" t="s">
        <v>1</v>
      </c>
    </row>
    <row r="5" spans="1:12" ht="30" x14ac:dyDescent="0.25">
      <c r="A5" s="68" t="s">
        <v>63</v>
      </c>
      <c r="B5" s="61" t="s">
        <v>82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2023'!G5+'Año 2024'!G5</f>
        <v>223591</v>
      </c>
      <c r="H5" s="6">
        <f>(G5/F5)*100</f>
        <v>13.574127981981379</v>
      </c>
      <c r="I5" s="7">
        <f>'Año 2016'!I5+'Año 2017'!I5+'Año 2018'!I5+'Año 2019'!I5+'Año 2020'!I5+'Año 2021'!I5+'Año 2022'!I5+'Año 2023'!I5+'Año 2024'!I5</f>
        <v>118251</v>
      </c>
      <c r="J5" s="6">
        <f>(I5/F5)*100</f>
        <v>7.1789750392336007</v>
      </c>
      <c r="K5" s="7">
        <f>'Año 2016'!K5+'Año 2017'!K5+'Año 2018'!K5+'Año 2019'!K5+'Año 2020'!K5+'Año 2021'!K5+'Año 2022'!K5+'Año 2023'!K5+'Año 2024'!K5</f>
        <v>65166</v>
      </c>
      <c r="L5" s="51">
        <f>(K5/F5)*100</f>
        <v>3.9562040693668288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192998</v>
      </c>
      <c r="H7" s="6">
        <f>(G7/F6)*100</f>
        <v>62.324569051817114</v>
      </c>
      <c r="I7" s="4">
        <f>SUM(I9:I12)</f>
        <v>93186</v>
      </c>
      <c r="J7" s="6">
        <f>(I7/F6)*100</f>
        <v>30.092422158067077</v>
      </c>
      <c r="K7" s="4">
        <f>SUM(K9:K12)</f>
        <v>57014</v>
      </c>
      <c r="L7" s="51">
        <f>(K7/F6)*100</f>
        <v>18.411449755543067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2023'!G9+'Año 2024'!G9</f>
        <v>8174</v>
      </c>
      <c r="H9" s="4"/>
      <c r="I9" s="4">
        <f>'Año 2016'!I9+'Año 2017'!I9+'Año 2018'!I9+'Año 2019'!I9+'Año 2020'!I9+'Año 2021'!I9+'Año 2022'!I9+'Año 2023'!I9+'Año 2024'!I9</f>
        <v>3098</v>
      </c>
      <c r="J9" s="7"/>
      <c r="K9" s="4">
        <f>'Año 2016'!K9+'Año 2017'!K9+'Año 2018'!K9+'Año 2019'!K9+'Año 2020'!K9+'Año 2021'!K9+'Año 2022'!K9+'Año 2023'!K9+'Año 2024'!K9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2023'!G10+'Año 2024'!G10</f>
        <v>10107</v>
      </c>
      <c r="H10" s="4"/>
      <c r="I10" s="4">
        <f>'Año 2016'!I10+'Año 2017'!I10+'Año 2018'!I10+'Año 2019'!I10+'Año 2020'!I10+'Año 2021'!I10+'Año 2022'!I10+'Año 2023'!I10+'Año 2024'!I10</f>
        <v>1622</v>
      </c>
      <c r="J10" s="7"/>
      <c r="K10" s="4">
        <f>'Año 2016'!K10+'Año 2017'!K10+'Año 2018'!K10+'Año 2019'!K10+'Año 2020'!K10+'Año 2021'!K10+'Año 2022'!K10+'Año 2023'!K10+'Año 2024'!K10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2023'!G11+'Año 2024'!G11</f>
        <v>16637</v>
      </c>
      <c r="H11" s="4"/>
      <c r="I11" s="4">
        <f>'Año 2016'!I11+'Año 2017'!I11+'Año 2018'!I11+'Año 2019'!I11+'Año 2020'!I11+'Año 2021'!I11+'Año 2022'!I11+'Año 2023'!I11++'Año 2024'!I11</f>
        <v>729</v>
      </c>
      <c r="J11" s="7"/>
      <c r="K11" s="4">
        <f>'Año 2016'!K11+'Año 2017'!K11+'Año 2018'!K11+'Año 2019'!K11+'Año 2020'!K11+'Año 2021'!K11+'Año 2022'!K11+'Año 2023'!K11+'Año 2024'!K11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2023'!G12+'Año 2024'!G12</f>
        <v>158080</v>
      </c>
      <c r="H12" s="4"/>
      <c r="I12" s="4">
        <f>'Año 2016'!I12+'Año 2017'!I12+'Año 2018'!I12+'Año 2019'!I12+'Año 2020'!I12+'Año 2021'!I12+'Año 2022'!I12+'Año 2023'!I12+'Año 2024'!I12</f>
        <v>87737</v>
      </c>
      <c r="J12" s="7"/>
      <c r="K12" s="4">
        <f>'Año 2016'!K12+'Año 2017'!K12+'Año 2018'!K12+'Año 2019'!K12+'Año 2020'!K12+'Año 2021'!K12+'Año 2022'!K12+'Año 2023'!K12++'Año 2024'!K12</f>
        <v>53793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30593</v>
      </c>
      <c r="H14" s="6">
        <f>(G14/F13)*100</f>
        <v>2.2872946103943197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2023'!G16+'Año 2024'!G16</f>
        <v>28489</v>
      </c>
      <c r="H16" s="4"/>
      <c r="I16" s="4">
        <f>'Año 2016'!I16+'Año 2017'!I16+'Año 2018'!I16+'Año 2019'!I16+'Año 2020'!I16+'Año 2021'!I16+'Año 2022'!I16+'Año 2023'!I16+'Año 2024'!I16</f>
        <v>24005</v>
      </c>
      <c r="J16" s="4"/>
      <c r="K16" s="4">
        <f>'Año 2016'!K16+'Año 2017'!K16+'Año 2018'!K16+'Año 2019'!K16+'Año 2020'!K16+'Año 2021'!K16+'Año 2022'!K16+'Año 2023'!K16+'Año 2024'!K16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2023'!I17++'Año 2024'!I17</f>
        <v>14</v>
      </c>
      <c r="J17" s="55"/>
      <c r="K17" s="55">
        <f>'Año 2016'!K17+'Año 2017'!K17+'Año 2018'!K17+'Año 2019'!K17+'Año 2020'!K17+'Año 2021'!K17+'Año 2022'!K17+'Año 2023'!K17+'Año 2024'!K17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F6F8-2C6F-4E3A-8FFF-00F43B5AAEC0}">
  <sheetPr>
    <pageSetUpPr fitToPage="1"/>
  </sheetPr>
  <dimension ref="A1:L17"/>
  <sheetViews>
    <sheetView zoomScale="85" zoomScaleNormal="85" workbookViewId="0">
      <selection activeCell="J9" sqref="J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89</v>
      </c>
      <c r="H4" s="11" t="s">
        <v>1</v>
      </c>
      <c r="I4" s="40" t="s">
        <v>90</v>
      </c>
      <c r="J4" s="40" t="s">
        <v>1</v>
      </c>
      <c r="K4" s="11" t="s">
        <v>91</v>
      </c>
      <c r="L4" s="50" t="s">
        <v>1</v>
      </c>
    </row>
    <row r="5" spans="1:12" ht="30" x14ac:dyDescent="0.25">
      <c r="A5" s="68" t="s">
        <v>63</v>
      </c>
      <c r="B5" s="61" t="s">
        <v>82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2023'!G5+'Año 2024'!G5</f>
        <v>223591</v>
      </c>
      <c r="H5" s="6">
        <f>(G5/F5)*100</f>
        <v>13.574127981981379</v>
      </c>
      <c r="I5" s="7">
        <f>'Año 2016'!I5+'Año 2017'!I5+'Año 2018'!I5+'Año 2019'!I5+'Año 2020'!I5+'Año 2021'!I5+'Año 2022'!I5+'Año 2023'!I5+'Año 2024'!I5</f>
        <v>118251</v>
      </c>
      <c r="J5" s="6">
        <f>(I5/F5)*100</f>
        <v>7.1789750392336007</v>
      </c>
      <c r="K5" s="7">
        <f>'Año 2016'!K5+'Año 2017'!K5+'Año 2018'!K5+'Año 2019'!K5+'Año 2020'!K5+'Año 2021'!K5+'Año 2022'!K5+'Año 2023'!K5+'Año 2024'!K5</f>
        <v>65166</v>
      </c>
      <c r="L5" s="51">
        <f>(K5/F5)*100</f>
        <v>3.9562040693668288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216498</v>
      </c>
      <c r="H7" s="6">
        <f>(G7/F6)*100</f>
        <v>69.913390556276767</v>
      </c>
      <c r="I7" s="4">
        <f>SUM(I9:I12)</f>
        <v>109920</v>
      </c>
      <c r="J7" s="6">
        <f>(I7/F6)*100</f>
        <v>35.496308926391663</v>
      </c>
      <c r="K7" s="4">
        <f>SUM(K9:K12)</f>
        <v>57014</v>
      </c>
      <c r="L7" s="51">
        <f>(K7/F6)*100</f>
        <v>18.411449755543067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2023'!G9+'Año 2024'!G9+'Año 2025'!G9</f>
        <v>8615</v>
      </c>
      <c r="H9" s="4"/>
      <c r="I9" s="4">
        <f>'Año 2016'!I9+'Año 2017'!I9+'Año 2018'!I9+'Año 2019'!I9+'Año 2020'!I9+'Año 2021'!I9+'Año 2022'!I9+'Año 2023'!I9+'Año 2024'!I9+'Año 2025'!I9</f>
        <v>3227</v>
      </c>
      <c r="J9" s="7"/>
      <c r="K9" s="4">
        <f>'Año 2016'!K9+'Año 2017'!K9+'Año 2018'!K9+'Año 2019'!K9+'Año 2020'!K9+'Año 2021'!K9+'Año 2022'!K9+'Año 2023'!K9+'Año 2024'!K9+'Año 2025'!K9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2023'!G10+'Año 2024'!G10+'Año 2025'!G10</f>
        <v>10598</v>
      </c>
      <c r="H10" s="4"/>
      <c r="I10" s="4">
        <f>'Año 2016'!I10+'Año 2017'!I10+'Año 2018'!I10+'Año 2019'!I10+'Año 2020'!I10+'Año 2021'!I10+'Año 2022'!I10+'Año 2023'!I10+'Año 2024'!I10+'Año 2025'!I10</f>
        <v>1880</v>
      </c>
      <c r="J10" s="7"/>
      <c r="K10" s="4">
        <f>'Año 2016'!K10+'Año 2017'!K10+'Año 2018'!K10+'Año 2019'!K10+'Año 2020'!K10+'Año 2021'!K10+'Año 2022'!K10+'Año 2023'!K10+'Año 2024'!K10+'Año 2025'!K10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2023'!G11+'Año 2024'!G11+'Año 2025'!G11</f>
        <v>16899</v>
      </c>
      <c r="H11" s="4"/>
      <c r="I11" s="4">
        <f>'Año 2016'!I11+'Año 2017'!I11+'Año 2018'!I11+'Año 2019'!I11+'Año 2020'!I11+'Año 2021'!I11+'Año 2022'!I11+'Año 2023'!I11+'Año 2024'!I11+'Año 2025'!I11</f>
        <v>921</v>
      </c>
      <c r="J11" s="7"/>
      <c r="K11" s="4">
        <f>'Año 2016'!K11+'Año 2017'!K11+'Año 2018'!K11+'Año 2019'!K11+'Año 2020'!K11+'Año 2021'!K11+'Año 2022'!K11+'Año 2023'!K11+'Año 2024'!K11+'Año 2025'!K11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2023'!G12+'Año 2024'!G12+'Año 2025'!G12</f>
        <v>180386</v>
      </c>
      <c r="H12" s="4"/>
      <c r="I12" s="4">
        <f>'Año 2016'!I12+'Año 2017'!I12+'Año 2018'!I12+'Año 2019'!I12+'Año 2020'!I12+'Año 2021'!I12+'Año 2022'!I12+'Año 2023'!I12+'Año 2024'!I12+'Año 2025'!I12</f>
        <v>103892</v>
      </c>
      <c r="J12" s="7"/>
      <c r="K12" s="4">
        <f>'Año 2016'!K12+'Año 2017'!K12+'Año 2018'!K12+'Año 2019'!K12+'Año 2020'!K12+'Año 2021'!K12+'Año 2022'!K12+'Año 2023'!K12++'Año 2024'!K12+'Año 2025'!K12</f>
        <v>53793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32505</v>
      </c>
      <c r="H14" s="6">
        <f>(G14/F13)*100</f>
        <v>2.430245850713149</v>
      </c>
      <c r="I14" s="4">
        <f>SUM(I16:I17)</f>
        <v>29834</v>
      </c>
      <c r="J14" s="6">
        <f>(I14/F13)*100</f>
        <v>2.2305477529664999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2023'!G16+'Año 2024'!G16+'Año 2025'!G16</f>
        <v>30401</v>
      </c>
      <c r="H16" s="4"/>
      <c r="I16" s="4">
        <f>'Año 2016'!I16+'Año 2017'!I16+'Año 2018'!I16+'Año 2019'!I16+'Año 2020'!I16+'Año 2021'!I16+'Año 2022'!I16+'Año 2023'!I16+'Año 2024'!I16+'Año 2025'!I16</f>
        <v>29820</v>
      </c>
      <c r="J16" s="4"/>
      <c r="K16" s="4">
        <f>'Año 2016'!K16+'Año 2017'!K16+'Año 2018'!K16+'Año 2019'!K16+'Año 2020'!K16+'Año 2021'!K16+'Año 2022'!K16+'Año 2023'!K16+'Año 2024'!K16+'Año 2025'!K16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2023'!G17+'Año 2024'!G17+'Año 2025'!G17</f>
        <v>2104</v>
      </c>
      <c r="H17" s="55"/>
      <c r="I17" s="55">
        <f>'Año 2016'!I17+'Año 2017'!I17+'Año 2018'!I17+'Año 2019'!I17+'Año 2020'!I17+'Año 2021'!I17+'Año 2022'!I17+'Año 2023'!I17+'Año 2024'!I17+'Año 2025'!I17</f>
        <v>14</v>
      </c>
      <c r="J17" s="55"/>
      <c r="K17" s="55">
        <f>'Año 2016'!K17+'Año 2017'!K17+'Año 2018'!K17+'Año 2019'!K17+'Año 2020'!K17+'Año 2021'!K17+'Año 2022'!K17+'Año 2023'!K17+'Año 2024'!K17+'Año 2025'!K17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topLeftCell="A4" zoomScaleNormal="100" zoomScaleSheetLayoutView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 2024</vt:lpstr>
      <vt:lpstr>Año 2025</vt:lpstr>
      <vt:lpstr>Años 2016-2020</vt:lpstr>
      <vt:lpstr>Años 2016-2021</vt:lpstr>
      <vt:lpstr>Años 2016-2022</vt:lpstr>
      <vt:lpstr>Años 2016-2023</vt:lpstr>
      <vt:lpstr>Años 2016-2024</vt:lpstr>
      <vt:lpstr>Años 2016-2025</vt:lpstr>
      <vt:lpstr>'Año 2022'!Área_de_impresión</vt:lpstr>
      <vt:lpstr>'Año 2023'!Área_de_impresión</vt:lpstr>
      <vt:lpstr>'Año 2024'!Área_de_impresión</vt:lpstr>
      <vt:lpstr>'Año 2025'!Área_de_impresión</vt:lpstr>
      <vt:lpstr>'Años 2016-2023'!Área_de_impresión</vt:lpstr>
      <vt:lpstr>'Años 2016-2024'!Área_de_impresión</vt:lpstr>
      <vt:lpstr>'Años 2016-2025'!Área_de_impresión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René Pernillo Salazar</cp:lastModifiedBy>
  <cp:lastPrinted>2025-03-24T21:58:57Z</cp:lastPrinted>
  <dcterms:created xsi:type="dcterms:W3CDTF">2018-08-14T17:54:43Z</dcterms:created>
  <dcterms:modified xsi:type="dcterms:W3CDTF">2025-03-24T22:07:57Z</dcterms:modified>
</cp:coreProperties>
</file>