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s\useplan$\DIPLAN\1. Planificación y Programación\SEGUIMIENTO PRODUCCION\SEGUIMIENTO PRODUCCIÓN 2024 UDAF\1.ENERO 2024\Indicadores de Resultados Dificit Habitacional\"/>
    </mc:Choice>
  </mc:AlternateContent>
  <xr:revisionPtr revIDLastSave="0" documentId="13_ncr:1_{C388CA1A-8AB9-4E0C-A758-19FA9B875F75}" xr6:coauthVersionLast="47" xr6:coauthVersionMax="47" xr10:uidLastSave="{00000000-0000-0000-0000-000000000000}"/>
  <bookViews>
    <workbookView xWindow="-120" yWindow="-120" windowWidth="29040" windowHeight="15840" firstSheet="7" activeTab="12" xr2:uid="{00000000-000D-0000-FFFF-FFFF00000000}"/>
  </bookViews>
  <sheets>
    <sheet name="Año 2012" sheetId="22" r:id="rId1"/>
    <sheet name="Año 2013" sheetId="21" r:id="rId2"/>
    <sheet name="Año 2014" sheetId="20" r:id="rId3"/>
    <sheet name="Año 2015" sheetId="19" r:id="rId4"/>
    <sheet name="Año 2016" sheetId="17" r:id="rId5"/>
    <sheet name="Año 2017" sheetId="2" r:id="rId6"/>
    <sheet name="Año 2018" sheetId="10" r:id="rId7"/>
    <sheet name="Año 2019" sheetId="11" r:id="rId8"/>
    <sheet name="Año 2020" sheetId="12" r:id="rId9"/>
    <sheet name="Año 2021" sheetId="13" r:id="rId10"/>
    <sheet name="Año 2022" sheetId="14" r:id="rId11"/>
    <sheet name="Año 2023" sheetId="16" r:id="rId12"/>
    <sheet name="Año 2024" sheetId="28" r:id="rId13"/>
    <sheet name="Años 2016-2020" sheetId="24" r:id="rId14"/>
    <sheet name="Años 2016-2021" sheetId="26" r:id="rId15"/>
    <sheet name="Años 2016-2022" sheetId="27" r:id="rId16"/>
    <sheet name="Años 2016-2023" sheetId="18" r:id="rId17"/>
  </sheets>
  <definedNames>
    <definedName name="_xlnm.Print_Area" localSheetId="10">'Año 2022'!$A$4:$L$17</definedName>
    <definedName name="_xlnm.Print_Area" localSheetId="11">'Año 2023'!$A$1:$L$19</definedName>
    <definedName name="_xlnm.Print_Area" localSheetId="12">'Año 2024'!$A$1:$L$19</definedName>
    <definedName name="_xlnm.Print_Area" localSheetId="16">'Años 2016-2023'!$A$1:$L$17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28" l="1"/>
  <c r="L14" i="28" s="1"/>
  <c r="I14" i="28"/>
  <c r="J14" i="28" s="1"/>
  <c r="G14" i="28"/>
  <c r="H14" i="28" s="1"/>
  <c r="K7" i="28"/>
  <c r="K5" i="28" s="1"/>
  <c r="L5" i="28" s="1"/>
  <c r="I7" i="28"/>
  <c r="J7" i="28" s="1"/>
  <c r="G7" i="28"/>
  <c r="H7" i="28" s="1"/>
  <c r="F5" i="28"/>
  <c r="K7" i="16"/>
  <c r="I14" i="16"/>
  <c r="G7" i="14"/>
  <c r="I7" i="14"/>
  <c r="K7" i="14"/>
  <c r="K17" i="27"/>
  <c r="K14" i="27" s="1"/>
  <c r="L14" i="27" s="1"/>
  <c r="K16" i="27"/>
  <c r="I17" i="27"/>
  <c r="I16" i="27"/>
  <c r="I14" i="27" s="1"/>
  <c r="J14" i="27" s="1"/>
  <c r="G17" i="27"/>
  <c r="G16" i="27"/>
  <c r="K12" i="27"/>
  <c r="K11" i="27"/>
  <c r="K10" i="27"/>
  <c r="K9" i="27"/>
  <c r="I12" i="27"/>
  <c r="I11" i="27"/>
  <c r="I10" i="27"/>
  <c r="I9" i="27"/>
  <c r="G12" i="27"/>
  <c r="G11" i="27"/>
  <c r="G10" i="27"/>
  <c r="G9" i="27"/>
  <c r="F5" i="27"/>
  <c r="K12" i="26"/>
  <c r="K11" i="26"/>
  <c r="K10" i="26"/>
  <c r="K9" i="26"/>
  <c r="I12" i="26"/>
  <c r="I11" i="26"/>
  <c r="I10" i="26"/>
  <c r="I9" i="26"/>
  <c r="K17" i="26"/>
  <c r="K16" i="26"/>
  <c r="I16" i="26"/>
  <c r="I17" i="26"/>
  <c r="G17" i="26"/>
  <c r="G16" i="26"/>
  <c r="G12" i="26"/>
  <c r="G11" i="26"/>
  <c r="G10" i="26"/>
  <c r="G9" i="26"/>
  <c r="F5" i="26"/>
  <c r="I5" i="28" l="1"/>
  <c r="J5" i="28" s="1"/>
  <c r="G5" i="28"/>
  <c r="H5" i="28" s="1"/>
  <c r="L7" i="28"/>
  <c r="I7" i="26"/>
  <c r="J7" i="26" s="1"/>
  <c r="K7" i="27"/>
  <c r="L7" i="27" s="1"/>
  <c r="I7" i="27"/>
  <c r="J7" i="27" s="1"/>
  <c r="G14" i="27"/>
  <c r="H14" i="27" s="1"/>
  <c r="K7" i="26"/>
  <c r="L7" i="26" s="1"/>
  <c r="K14" i="26"/>
  <c r="L14" i="26" s="1"/>
  <c r="I14" i="26"/>
  <c r="J14" i="26" s="1"/>
  <c r="G14" i="26"/>
  <c r="H14" i="26" s="1"/>
  <c r="G7" i="26"/>
  <c r="H7" i="26" s="1"/>
  <c r="I9" i="24" l="1"/>
  <c r="K9" i="24" l="1"/>
  <c r="K10" i="24"/>
  <c r="K12" i="24"/>
  <c r="K17" i="24" l="1"/>
  <c r="K16" i="24"/>
  <c r="K11" i="24"/>
  <c r="K7" i="24" s="1"/>
  <c r="I12" i="24"/>
  <c r="I11" i="24"/>
  <c r="I10" i="24"/>
  <c r="I16" i="24"/>
  <c r="I14" i="24" s="1"/>
  <c r="J14" i="24" s="1"/>
  <c r="I17" i="24"/>
  <c r="G17" i="24"/>
  <c r="G16" i="24"/>
  <c r="G12" i="24"/>
  <c r="G11" i="24"/>
  <c r="G10" i="24"/>
  <c r="G9" i="24"/>
  <c r="F5" i="24"/>
  <c r="I7" i="24" l="1"/>
  <c r="J7" i="24" s="1"/>
  <c r="I7" i="10" l="1"/>
  <c r="F7" i="24" l="1"/>
  <c r="F14" i="24"/>
  <c r="K14" i="24"/>
  <c r="L14" i="24" s="1"/>
  <c r="L7" i="24"/>
  <c r="G14" i="24"/>
  <c r="H14" i="24" s="1"/>
  <c r="G7" i="24"/>
  <c r="H7" i="24" s="1"/>
  <c r="K14" i="22" l="1"/>
  <c r="I14" i="22"/>
  <c r="J14" i="22" s="1"/>
  <c r="G14" i="22"/>
  <c r="H14" i="22" s="1"/>
  <c r="K7" i="22"/>
  <c r="L7" i="22" s="1"/>
  <c r="I7" i="22"/>
  <c r="G7" i="22"/>
  <c r="H7" i="22" s="1"/>
  <c r="F5" i="22"/>
  <c r="K14" i="21"/>
  <c r="L14" i="21" s="1"/>
  <c r="I14" i="21"/>
  <c r="J14" i="21" s="1"/>
  <c r="G14" i="21"/>
  <c r="H14" i="21" s="1"/>
  <c r="K7" i="21"/>
  <c r="L7" i="21" s="1"/>
  <c r="I7" i="21"/>
  <c r="J7" i="21" s="1"/>
  <c r="G7" i="21"/>
  <c r="F5" i="21"/>
  <c r="K14" i="20"/>
  <c r="L14" i="20" s="1"/>
  <c r="I14" i="20"/>
  <c r="J14" i="20" s="1"/>
  <c r="G14" i="20"/>
  <c r="H14" i="20" s="1"/>
  <c r="K7" i="20"/>
  <c r="L7" i="20" s="1"/>
  <c r="I7" i="20"/>
  <c r="J7" i="20" s="1"/>
  <c r="G7" i="20"/>
  <c r="F5" i="20"/>
  <c r="K14" i="19"/>
  <c r="I14" i="19"/>
  <c r="J14" i="19" s="1"/>
  <c r="G14" i="19"/>
  <c r="H14" i="19" s="1"/>
  <c r="K7" i="19"/>
  <c r="L7" i="19" s="1"/>
  <c r="I7" i="19"/>
  <c r="G7" i="19"/>
  <c r="F5" i="19"/>
  <c r="G5" i="22" l="1"/>
  <c r="H5" i="22" s="1"/>
  <c r="I5" i="22"/>
  <c r="J5" i="22" s="1"/>
  <c r="K5" i="22"/>
  <c r="L5" i="22" s="1"/>
  <c r="I5" i="21"/>
  <c r="J5" i="21" s="1"/>
  <c r="I5" i="20"/>
  <c r="J5" i="20" s="1"/>
  <c r="I5" i="19"/>
  <c r="J5" i="19" s="1"/>
  <c r="K5" i="19"/>
  <c r="L5" i="19" s="1"/>
  <c r="G5" i="21"/>
  <c r="H5" i="21" s="1"/>
  <c r="G5" i="20"/>
  <c r="H5" i="20" s="1"/>
  <c r="G5" i="19"/>
  <c r="H5" i="19" s="1"/>
  <c r="J7" i="22"/>
  <c r="L14" i="22"/>
  <c r="K5" i="21"/>
  <c r="L5" i="21" s="1"/>
  <c r="H7" i="21"/>
  <c r="K5" i="20"/>
  <c r="L5" i="20" s="1"/>
  <c r="H7" i="20"/>
  <c r="H7" i="19"/>
  <c r="J7" i="19"/>
  <c r="L14" i="19"/>
  <c r="K12" i="18" l="1"/>
  <c r="K10" i="18"/>
  <c r="K9" i="18"/>
  <c r="K11" i="18"/>
  <c r="K17" i="18"/>
  <c r="K16" i="18"/>
  <c r="I17" i="18"/>
  <c r="I16" i="18"/>
  <c r="I12" i="18"/>
  <c r="I11" i="18"/>
  <c r="I10" i="18"/>
  <c r="I9" i="18"/>
  <c r="G17" i="18"/>
  <c r="G16" i="18"/>
  <c r="G12" i="18"/>
  <c r="G11" i="18"/>
  <c r="G10" i="18"/>
  <c r="G9" i="18"/>
  <c r="G7" i="2"/>
  <c r="H7" i="2" s="1"/>
  <c r="F5" i="18"/>
  <c r="K14" i="17"/>
  <c r="L14" i="17" s="1"/>
  <c r="I14" i="17"/>
  <c r="I5" i="17" s="1"/>
  <c r="G14" i="17"/>
  <c r="K7" i="17"/>
  <c r="I7" i="17"/>
  <c r="J7" i="17" s="1"/>
  <c r="G7" i="17"/>
  <c r="H7" i="17" s="1"/>
  <c r="F5" i="17"/>
  <c r="K14" i="16"/>
  <c r="J14" i="16"/>
  <c r="G14" i="16"/>
  <c r="H14" i="16" s="1"/>
  <c r="L7" i="16"/>
  <c r="I7" i="16"/>
  <c r="I5" i="16" s="1"/>
  <c r="G7" i="16"/>
  <c r="H7" i="16" s="1"/>
  <c r="F5" i="16"/>
  <c r="K14" i="14"/>
  <c r="L14" i="14" s="1"/>
  <c r="I14" i="14"/>
  <c r="J14" i="14" s="1"/>
  <c r="G14" i="14"/>
  <c r="H14" i="14" s="1"/>
  <c r="L7" i="14"/>
  <c r="J7" i="14"/>
  <c r="F5" i="14"/>
  <c r="K14" i="13"/>
  <c r="I14" i="13"/>
  <c r="J14" i="13" s="1"/>
  <c r="G14" i="13"/>
  <c r="H14" i="13" s="1"/>
  <c r="K7" i="13"/>
  <c r="L7" i="13" s="1"/>
  <c r="I7" i="13"/>
  <c r="G7" i="13"/>
  <c r="H7" i="13" s="1"/>
  <c r="F5" i="13"/>
  <c r="K14" i="12"/>
  <c r="L14" i="12" s="1"/>
  <c r="I14" i="12"/>
  <c r="J14" i="12" s="1"/>
  <c r="G14" i="12"/>
  <c r="H14" i="12" s="1"/>
  <c r="K7" i="12"/>
  <c r="I7" i="12"/>
  <c r="J7" i="12" s="1"/>
  <c r="G7" i="12"/>
  <c r="F5" i="12"/>
  <c r="K14" i="11"/>
  <c r="L14" i="11" s="1"/>
  <c r="I14" i="11"/>
  <c r="J14" i="11" s="1"/>
  <c r="G14" i="11"/>
  <c r="H14" i="11" s="1"/>
  <c r="K7" i="11"/>
  <c r="I7" i="11"/>
  <c r="J7" i="11" s="1"/>
  <c r="G7" i="11"/>
  <c r="H7" i="11" s="1"/>
  <c r="F5" i="11"/>
  <c r="K14" i="10"/>
  <c r="L14" i="10" s="1"/>
  <c r="I14" i="10"/>
  <c r="J14" i="10" s="1"/>
  <c r="G14" i="10"/>
  <c r="K7" i="10"/>
  <c r="J7" i="10"/>
  <c r="G7" i="10"/>
  <c r="H7" i="10" s="1"/>
  <c r="F5" i="10"/>
  <c r="K14" i="2"/>
  <c r="L14" i="2" s="1"/>
  <c r="I14" i="2"/>
  <c r="J14" i="2" s="1"/>
  <c r="G14" i="2"/>
  <c r="K7" i="2"/>
  <c r="I7" i="2"/>
  <c r="F5" i="2"/>
  <c r="G5" i="14" l="1"/>
  <c r="G7" i="27"/>
  <c r="H7" i="27" s="1"/>
  <c r="G5" i="12"/>
  <c r="H5" i="12" s="1"/>
  <c r="L7" i="12"/>
  <c r="K5" i="12"/>
  <c r="L5" i="12" s="1"/>
  <c r="J5" i="16"/>
  <c r="G5" i="17"/>
  <c r="H5" i="17" s="1"/>
  <c r="J5" i="17"/>
  <c r="K5" i="13"/>
  <c r="K5" i="11"/>
  <c r="L5" i="11" s="1"/>
  <c r="G7" i="18"/>
  <c r="H7" i="18" s="1"/>
  <c r="K5" i="17"/>
  <c r="L5" i="17" s="1"/>
  <c r="J14" i="17"/>
  <c r="K7" i="18"/>
  <c r="L7" i="18" s="1"/>
  <c r="K14" i="18"/>
  <c r="L14" i="18" s="1"/>
  <c r="I7" i="18"/>
  <c r="J7" i="18" s="1"/>
  <c r="I14" i="18"/>
  <c r="J14" i="18" s="1"/>
  <c r="G14" i="18"/>
  <c r="H14" i="18" s="1"/>
  <c r="K5" i="10"/>
  <c r="L5" i="10" s="1"/>
  <c r="K5" i="2"/>
  <c r="K5" i="16"/>
  <c r="L5" i="16" s="1"/>
  <c r="G5" i="16"/>
  <c r="H5" i="16" s="1"/>
  <c r="I5" i="14"/>
  <c r="I5" i="2"/>
  <c r="G5" i="2"/>
  <c r="L7" i="17"/>
  <c r="H14" i="17"/>
  <c r="I5" i="13"/>
  <c r="G5" i="13"/>
  <c r="H5" i="13" s="1"/>
  <c r="I5" i="12"/>
  <c r="H7" i="12"/>
  <c r="G5" i="11"/>
  <c r="I5" i="10"/>
  <c r="G5" i="10"/>
  <c r="H5" i="10" s="1"/>
  <c r="J7" i="16"/>
  <c r="L14" i="16"/>
  <c r="K5" i="14"/>
  <c r="H7" i="14"/>
  <c r="J7" i="13"/>
  <c r="L14" i="13"/>
  <c r="I5" i="11"/>
  <c r="J5" i="11" s="1"/>
  <c r="L7" i="11"/>
  <c r="H14" i="10"/>
  <c r="L7" i="10"/>
  <c r="L7" i="2"/>
  <c r="J7" i="2"/>
  <c r="H14" i="2"/>
  <c r="L5" i="14" l="1"/>
  <c r="K5" i="27"/>
  <c r="L5" i="27" s="1"/>
  <c r="J5" i="14"/>
  <c r="I5" i="27"/>
  <c r="J5" i="27" s="1"/>
  <c r="H5" i="14"/>
  <c r="G5" i="27"/>
  <c r="H5" i="27" s="1"/>
  <c r="G5" i="26"/>
  <c r="H5" i="26" s="1"/>
  <c r="I5" i="26"/>
  <c r="J5" i="26" s="1"/>
  <c r="K5" i="26"/>
  <c r="L5" i="26" s="1"/>
  <c r="G5" i="24"/>
  <c r="H5" i="24" s="1"/>
  <c r="J5" i="13"/>
  <c r="L5" i="13"/>
  <c r="J5" i="12"/>
  <c r="I5" i="24"/>
  <c r="J5" i="24" s="1"/>
  <c r="K5" i="24"/>
  <c r="L5" i="24" s="1"/>
  <c r="J5" i="10"/>
  <c r="H5" i="11"/>
  <c r="L5" i="2"/>
  <c r="K5" i="18"/>
  <c r="L5" i="18" s="1"/>
  <c r="J5" i="2"/>
  <c r="I5" i="18"/>
  <c r="J5" i="18" s="1"/>
  <c r="H5" i="2"/>
  <c r="G5" i="18"/>
  <c r="H5" i="18" s="1"/>
</calcChain>
</file>

<file path=xl/sharedStrings.xml><?xml version="1.0" encoding="utf-8"?>
<sst xmlns="http://schemas.openxmlformats.org/spreadsheetml/2006/main" count="479" uniqueCount="83">
  <si>
    <t>SUBSIDIOS PROGRAMADOS POA 2016</t>
  </si>
  <si>
    <t>% DE REDUCCIÓN DEL DÉFICIT</t>
  </si>
  <si>
    <t>SUBSIDIOS REPROGRAMADOS POR PRESUPUESTO APROBADO 2016</t>
  </si>
  <si>
    <t>SUBSIDIO EJECUTADO 2016</t>
  </si>
  <si>
    <t>AÑO</t>
  </si>
  <si>
    <t>RESULTADO</t>
  </si>
  <si>
    <t>NOMBRE DEL INDICADOR</t>
  </si>
  <si>
    <t xml:space="preserve">PRODUCTO </t>
  </si>
  <si>
    <t>SUBPRODUCTO</t>
  </si>
  <si>
    <t>DÉFICIT HABITACIONAL (BASE AÑO 2016)</t>
  </si>
  <si>
    <t>En el año 2019 se ha reducitdo el déficit habitacional en 4% como resultado de la implementación de los instrumentos de ordenamiento territorial y regulaciones que aseguren la calidad de la vivienda y su sostenibilidad.</t>
  </si>
  <si>
    <t>INCIDENCIA PARA LA REDUCCIÓN DEL DÉFICIT HABITACIONAL</t>
  </si>
  <si>
    <t xml:space="preserve">DÉFICIT HABITACIONAL CUANTITATIVO </t>
  </si>
  <si>
    <t>INCIDENCIA PARA LA REDUCCIÓN DEL DÉFICIT HABITACIONAL CUANTITATIVO</t>
  </si>
  <si>
    <t>Familias beneficiadas con subsidios para la vivienda.</t>
  </si>
  <si>
    <t>Familias con subsidio para la adquisición de módulo habitacional en propiedad horizontal.</t>
  </si>
  <si>
    <t>Familia con subsidio para construcción de vivienda.</t>
  </si>
  <si>
    <t>Familias con subsidio para adquisición de lote con vivienda.</t>
  </si>
  <si>
    <t>Familias con subsidio para adquisición de lote con servicios básicos.</t>
  </si>
  <si>
    <t>DÉFICIT HABITACIONAL CUALITATIVO</t>
  </si>
  <si>
    <t>INCIDENCIA PARA LA REDUCCIÓN DEL DÉFICIT HABITACIONAL CUALITATIVO</t>
  </si>
  <si>
    <t>Familias con subsidio para el mejoramiento, ampliación y reparación de vivienda.</t>
  </si>
  <si>
    <t>Familia con subsidio para la introducción de servicios básicos de apoyo a la vivienda.</t>
  </si>
  <si>
    <t>SUBSIDIOS PROGRAMADOS POA 2016-2023</t>
  </si>
  <si>
    <t>SUBSIDIOS REPROGRAMADOS POR PRESUPUESTO APROBADO 2016-2023</t>
  </si>
  <si>
    <t>SUBSIDIO EJECUTADO 2016-2023</t>
  </si>
  <si>
    <t>SUBSIDIOS PROGRAMADOS POA 2017</t>
  </si>
  <si>
    <t>SUBSIDIOS REPROGRAMADOS POR PRESUPUESTO APROBADO 2017</t>
  </si>
  <si>
    <t>SUBSIDIO EJECUTADO 2017</t>
  </si>
  <si>
    <t>SUBSIDIOS PROGRAMADOS POA 2018</t>
  </si>
  <si>
    <t>SUBSIDIOS REPROGRAMADOS POR PRESUPUESTO APROBADO 2018</t>
  </si>
  <si>
    <t>SUBSIDIO EJECUTADO 2018</t>
  </si>
  <si>
    <t>SUBSIDIOS PROGRAMADOS POA 2019</t>
  </si>
  <si>
    <t>SUBSIDIOS REPROGRAMADOS POR PRESUPUESTO APROBADO 2019</t>
  </si>
  <si>
    <t>SUBSIDIO EJECUTADO 2019</t>
  </si>
  <si>
    <t>SUBSIDIOS PROGRAMADOS POA 2020</t>
  </si>
  <si>
    <t>SUBSIDIOS REPROGRAMADOS POR PRESUPUESTO APROBADO 2020</t>
  </si>
  <si>
    <t>SUBSIDIO EJECUTADO 2020</t>
  </si>
  <si>
    <t>SUBSIDIOS PROGRAMADOS POA 2021</t>
  </si>
  <si>
    <t>SUBSIDIOS REPROGRAMADOS POR PRESUPUESTO APROBADO 2021</t>
  </si>
  <si>
    <t>SUBSIDIO EJECUTADO 2021</t>
  </si>
  <si>
    <t>SUBSIDIOS PROGRAMADOS POA 2022</t>
  </si>
  <si>
    <t>SUBSIDIOS REPROGRAMADOS POR PRESUPUESTO APROBADO 2022</t>
  </si>
  <si>
    <t>SUBSIDIO EJECUTADO 2022</t>
  </si>
  <si>
    <t>SUBSIDIOS PROGRAMADOS POA 2023</t>
  </si>
  <si>
    <t>SUBSIDIOS REPROGRAMADOS POR PRESUPUESTO APROBADO 2023</t>
  </si>
  <si>
    <t>SUBSIDIO EJECUTADO 2023</t>
  </si>
  <si>
    <t>MINISTERIO DE COMUNICACIONES, INFRAESTRUCTURA Y VIVIENDA</t>
  </si>
  <si>
    <t>INDICADORES FOPAVI</t>
  </si>
  <si>
    <t xml:space="preserve">DÉFICIT HABITACIONAL </t>
  </si>
  <si>
    <t>SUBSIDIOS PROGRAMADOS POA 2012</t>
  </si>
  <si>
    <t>SUBSIDIOS REPROGRAMADOS POR PRESUPUESTO APROBADO 2012</t>
  </si>
  <si>
    <t>SUBSIDIO EJECUTADO 2012</t>
  </si>
  <si>
    <t>SUBSIDIOS PROGRAMADOS POA 2013</t>
  </si>
  <si>
    <t>SUBSIDIOS REPROGRAMADOS POR PRESUPUESTO APROBADO 2013</t>
  </si>
  <si>
    <t>SUBSIDIO EJECUTADO 2013</t>
  </si>
  <si>
    <t>SUBSIDIOS PROGRAMADOS POA 2014</t>
  </si>
  <si>
    <t>DÉFICIT HABITACIONAL</t>
  </si>
  <si>
    <t>SUBSIDIOS REPROGRAMADOS POR PRESUPUESTO APROBADO 2014</t>
  </si>
  <si>
    <t>SUBSIDIO EJECUTADO 2014</t>
  </si>
  <si>
    <t>SUBSIDIOS PROGRAMADOS POA 2015</t>
  </si>
  <si>
    <t>SUBSIDIOS REPROGRAMADOS POR PRESUPUESTO APROBADO 2015</t>
  </si>
  <si>
    <t>SUBSIDIO EJECUTADO 2015</t>
  </si>
  <si>
    <t>2016-2023</t>
  </si>
  <si>
    <t>INDICADOR VIVIENDA</t>
  </si>
  <si>
    <t>2016-2020</t>
  </si>
  <si>
    <t>SUBSIDIO EJECUTADO 2016-2020</t>
  </si>
  <si>
    <t>SUBSIDIOS REPROGRAMADOS POR PRESUPUESTO APROBADO 2016-2020</t>
  </si>
  <si>
    <t>SUBSIDIOS PROGRAMADOS POA 2016-2020</t>
  </si>
  <si>
    <t>2016-2021</t>
  </si>
  <si>
    <t>SUBSIDIOS PROGRAMADOS POA 2016-2021</t>
  </si>
  <si>
    <t>SUBSIDIOS REPROGRAMADOS POR PRESUPUESTO APROBADO 2016-2021</t>
  </si>
  <si>
    <t>SUBSIDIO EJECUTADO 2016-2021</t>
  </si>
  <si>
    <t>2016-2022</t>
  </si>
  <si>
    <t>SUBSIDIOS PROGRAMADOS POA 2016-2022</t>
  </si>
  <si>
    <t>SUBSIDIOS REPROGRAMADOS POR PRESUPUESTO APROBADO 2016-2022</t>
  </si>
  <si>
    <t>SUBSIDIO EJECUTADO 2016-2022</t>
  </si>
  <si>
    <t>Actualizado Diciembre 2022</t>
  </si>
  <si>
    <t>En el año 2019 se ha reducido el déficit habitacional en 4% como resultado de la implementación de los instrumentos de ordenamiento territorial y regulaciones que aseguren la calidad de la vivienda y su sostenibilidad.</t>
  </si>
  <si>
    <t>Para el 2027 se ha desminuido el déficit habitacional un 7.1%, contribuyendo con 121,000 subsidios para la construcción de soluciones habitacionales.</t>
  </si>
  <si>
    <t>SUBSIDIO EJECUTADO 2024</t>
  </si>
  <si>
    <t>SUBSIDIOS PROGRAMADOS POA 2024</t>
  </si>
  <si>
    <t>SUBSIDIOS REPROGRAMADOS POR PRESUPUESTO APROBADO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</si>
</sst>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/>
    <xf numFmtId="4" fontId="1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164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5" fontId="0" fillId="0" borderId="1" xfId="0" applyNumberFormat="1" applyBorder="1"/>
    <xf numFmtId="15" fontId="1" fillId="2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0" xfId="0" applyFont="1" applyFill="1"/>
    <xf numFmtId="4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/>
    <xf numFmtId="10" fontId="1" fillId="0" borderId="1" xfId="1" applyNumberFormat="1" applyFont="1" applyBorder="1"/>
    <xf numFmtId="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4" fontId="4" fillId="0" borderId="1" xfId="0" applyNumberFormat="1" applyFont="1" applyBorder="1"/>
    <xf numFmtId="15" fontId="5" fillId="0" borderId="1" xfId="0" applyNumberFormat="1" applyFont="1" applyBorder="1"/>
    <xf numFmtId="4" fontId="5" fillId="0" borderId="1" xfId="0" applyNumberFormat="1" applyFont="1" applyBorder="1"/>
    <xf numFmtId="15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vertical="center"/>
    </xf>
    <xf numFmtId="4" fontId="5" fillId="0" borderId="6" xfId="0" applyNumberFormat="1" applyFont="1" applyBorder="1"/>
    <xf numFmtId="4" fontId="6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4" fontId="5" fillId="0" borderId="8" xfId="0" applyNumberFormat="1" applyFont="1" applyBorder="1"/>
    <xf numFmtId="4" fontId="5" fillId="0" borderId="9" xfId="0" applyNumberFormat="1" applyFont="1" applyBorder="1"/>
    <xf numFmtId="4" fontId="5" fillId="0" borderId="1" xfId="0" applyNumberFormat="1" applyFont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9" fillId="5" borderId="0" xfId="0" applyFont="1" applyFill="1"/>
    <xf numFmtId="0" fontId="1" fillId="5" borderId="10" xfId="0" applyFont="1" applyFill="1" applyBorder="1"/>
    <xf numFmtId="0" fontId="1" fillId="5" borderId="11" xfId="0" applyFont="1" applyFill="1" applyBorder="1"/>
    <xf numFmtId="0" fontId="0" fillId="5" borderId="11" xfId="0" applyFill="1" applyBorder="1"/>
    <xf numFmtId="0" fontId="0" fillId="5" borderId="12" xfId="0" applyFill="1" applyBorder="1"/>
    <xf numFmtId="0" fontId="1" fillId="5" borderId="13" xfId="0" applyFont="1" applyFill="1" applyBorder="1"/>
    <xf numFmtId="0" fontId="0" fillId="5" borderId="14" xfId="0" applyFill="1" applyBorder="1"/>
    <xf numFmtId="0" fontId="1" fillId="3" borderId="6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/>
    </xf>
    <xf numFmtId="4" fontId="0" fillId="0" borderId="6" xfId="0" applyNumberFormat="1" applyBorder="1"/>
    <xf numFmtId="4" fontId="2" fillId="0" borderId="6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4" fontId="0" fillId="0" borderId="8" xfId="0" applyNumberFormat="1" applyBorder="1"/>
    <xf numFmtId="4" fontId="0" fillId="0" borderId="9" xfId="0" applyNumberFormat="1" applyBorder="1"/>
    <xf numFmtId="15" fontId="1" fillId="6" borderId="5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5" fontId="1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workbookViewId="0">
      <selection activeCell="G12" sqref="G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49</v>
      </c>
      <c r="G4" s="11" t="s">
        <v>50</v>
      </c>
      <c r="H4" s="11" t="s">
        <v>1</v>
      </c>
      <c r="I4" s="12" t="s">
        <v>51</v>
      </c>
      <c r="J4" s="12" t="s">
        <v>1</v>
      </c>
      <c r="K4" s="11" t="s">
        <v>52</v>
      </c>
      <c r="L4" s="11" t="s">
        <v>1</v>
      </c>
    </row>
    <row r="5" spans="1:12" ht="30" x14ac:dyDescent="0.25">
      <c r="A5" s="60">
        <v>2012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16839</v>
      </c>
      <c r="H5" s="6">
        <f>(G5/F5)*100</f>
        <v>1.0222895424618363</v>
      </c>
      <c r="I5" s="7">
        <f>I7+I14</f>
        <v>13650</v>
      </c>
      <c r="J5" s="6">
        <f>(I5/F5)*100</f>
        <v>0.8286865166936318</v>
      </c>
      <c r="K5" s="7">
        <f>K7+K14</f>
        <v>10678</v>
      </c>
      <c r="L5" s="6">
        <f>(K5/F5)*100</f>
        <v>0.64825748170363373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16091</v>
      </c>
      <c r="H7" s="6">
        <f>(G7/F6)*100</f>
        <v>5.1962436948195805</v>
      </c>
      <c r="I7" s="4">
        <f>SUM(I9:I12)</f>
        <v>13290</v>
      </c>
      <c r="J7" s="6">
        <f>(I7/F6)*100</f>
        <v>4.2917207572029223</v>
      </c>
      <c r="K7" s="4">
        <f>SUM(K9:K12)</f>
        <v>10575</v>
      </c>
      <c r="L7" s="6">
        <f>(K7/F6)*100</f>
        <v>3.4149696770068396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461</v>
      </c>
      <c r="H9" s="4"/>
      <c r="I9" s="4">
        <v>1266</v>
      </c>
      <c r="J9" s="7"/>
      <c r="K9" s="4">
        <v>325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1305</v>
      </c>
      <c r="H10" s="4"/>
      <c r="I10" s="4">
        <v>180</v>
      </c>
      <c r="J10" s="7"/>
      <c r="K10" s="4">
        <v>53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0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14325</v>
      </c>
      <c r="H12" s="4"/>
      <c r="I12" s="4">
        <v>11844</v>
      </c>
      <c r="J12" s="7"/>
      <c r="K12" s="4">
        <v>10197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748</v>
      </c>
      <c r="H14" s="6">
        <f>(G14/F13)*100</f>
        <v>5.5924439204228134E-2</v>
      </c>
      <c r="I14" s="4">
        <f>SUM(I16:I17)</f>
        <v>360</v>
      </c>
      <c r="J14" s="6">
        <f>(I14/F13)*100</f>
        <v>2.6915505499361132E-2</v>
      </c>
      <c r="K14" s="4">
        <f>SUM(K16:K17)</f>
        <v>103</v>
      </c>
      <c r="L14" s="6">
        <f>(K14/F13)*100</f>
        <v>7.7008251845394346E-3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748</v>
      </c>
      <c r="H16" s="4"/>
      <c r="I16" s="4">
        <v>360</v>
      </c>
      <c r="J16" s="4"/>
      <c r="K16" s="4">
        <v>103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0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7"/>
  <dimension ref="A1:L17"/>
  <sheetViews>
    <sheetView topLeftCell="A4" zoomScaleNormal="100" workbookViewId="0">
      <selection activeCell="I9" sqref="I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38</v>
      </c>
      <c r="H4" s="11" t="s">
        <v>1</v>
      </c>
      <c r="I4" s="12" t="s">
        <v>39</v>
      </c>
      <c r="J4" s="12" t="s">
        <v>1</v>
      </c>
      <c r="K4" s="11" t="s">
        <v>40</v>
      </c>
      <c r="L4" s="11" t="s">
        <v>1</v>
      </c>
    </row>
    <row r="5" spans="1:12" ht="30" x14ac:dyDescent="0.25">
      <c r="A5" s="60">
        <v>2021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25000</v>
      </c>
      <c r="H5" s="6">
        <f>(G5/F5)*100</f>
        <v>1.51774087306526</v>
      </c>
      <c r="I5" s="7">
        <f>I7+I14</f>
        <v>26482</v>
      </c>
      <c r="J5" s="6">
        <f>(I5/F5)*100</f>
        <v>1.6077125520205686</v>
      </c>
      <c r="K5" s="7">
        <f>K7+K14</f>
        <v>6711</v>
      </c>
      <c r="L5" s="6">
        <f>(K5/F5)*100</f>
        <v>0.40742235996563836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24361</v>
      </c>
      <c r="H7" s="6">
        <f>(G7/F6)*100</f>
        <v>7.8668630072400587</v>
      </c>
      <c r="I7" s="4">
        <f>SUM(I9:I12)</f>
        <v>14042</v>
      </c>
      <c r="J7" s="6">
        <f>(I7/F6)*100</f>
        <v>4.5345630453456307</v>
      </c>
      <c r="K7" s="4">
        <f>SUM(K9:K12)</f>
        <v>4376</v>
      </c>
      <c r="L7" s="6">
        <f>(K7/F6)*100</f>
        <v>1.4131354427027831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536</v>
      </c>
      <c r="H9" s="4"/>
      <c r="I9" s="4">
        <v>407</v>
      </c>
      <c r="J9" s="7"/>
      <c r="K9" s="4">
        <v>63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1642</v>
      </c>
      <c r="H10" s="4"/>
      <c r="I10" s="4">
        <v>273</v>
      </c>
      <c r="J10" s="7"/>
      <c r="K10" s="4">
        <v>12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1339</v>
      </c>
      <c r="H11" s="4"/>
      <c r="I11" s="4">
        <v>115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20844</v>
      </c>
      <c r="H12" s="4"/>
      <c r="I12" s="4">
        <v>13247</v>
      </c>
      <c r="J12" s="7"/>
      <c r="K12" s="4">
        <v>4301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639</v>
      </c>
      <c r="H14" s="6">
        <f>(G14/F13)*100</f>
        <v>4.7775022261366006E-2</v>
      </c>
      <c r="I14" s="4">
        <f>SUM(I16:I17)</f>
        <v>12440</v>
      </c>
      <c r="J14" s="6">
        <f>(I14/F13)*100</f>
        <v>0.93008024558903468</v>
      </c>
      <c r="K14" s="4">
        <f>SUM(K16:K17)</f>
        <v>2335</v>
      </c>
      <c r="L14" s="6">
        <f>(K14/F13)*100</f>
        <v>0.17457695928057843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639</v>
      </c>
      <c r="H16" s="4"/>
      <c r="I16" s="4">
        <v>12440</v>
      </c>
      <c r="J16" s="4"/>
      <c r="K16" s="4">
        <v>2335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/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J5:J14 H5:H1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8"/>
  <dimension ref="A1:M19"/>
  <sheetViews>
    <sheetView topLeftCell="A4" zoomScale="80" zoomScaleNormal="80" workbookViewId="0">
      <selection activeCell="J14" sqref="J14"/>
    </sheetView>
  </sheetViews>
  <sheetFormatPr baseColWidth="10" defaultRowHeight="15" x14ac:dyDescent="0.25"/>
  <cols>
    <col min="1" max="1" width="6.28515625" customWidth="1"/>
    <col min="2" max="2" width="15.7109375" customWidth="1"/>
    <col min="3" max="3" width="23.7109375" customWidth="1"/>
    <col min="4" max="4" width="16.7109375" customWidth="1"/>
    <col min="5" max="5" width="29.28515625" customWidth="1"/>
    <col min="6" max="6" width="12.85546875" customWidth="1"/>
    <col min="7" max="7" width="11.42578125" customWidth="1"/>
    <col min="8" max="8" width="9.7109375" customWidth="1"/>
    <col min="9" max="9" width="15.42578125" customWidth="1"/>
    <col min="10" max="10" width="9.28515625" customWidth="1"/>
    <col min="11" max="11" width="8.5703125" customWidth="1"/>
    <col min="12" max="12" width="10.5703125" customWidth="1"/>
    <col min="13" max="13" width="11.85546875" bestFit="1" customWidth="1"/>
  </cols>
  <sheetData>
    <row r="1" spans="1:13" s="15" customFormat="1" x14ac:dyDescent="0.25">
      <c r="A1" s="16" t="s">
        <v>47</v>
      </c>
      <c r="B1" s="16"/>
      <c r="C1" s="16"/>
    </row>
    <row r="2" spans="1:13" s="15" customFormat="1" x14ac:dyDescent="0.25">
      <c r="A2" s="16" t="s">
        <v>48</v>
      </c>
      <c r="B2" s="16"/>
      <c r="C2" s="16"/>
    </row>
    <row r="3" spans="1:13" s="15" customFormat="1" ht="15.75" thickBot="1" x14ac:dyDescent="0.3">
      <c r="A3" s="16"/>
      <c r="B3" s="16"/>
      <c r="C3" s="16"/>
    </row>
    <row r="4" spans="1:13" ht="45" x14ac:dyDescent="0.25">
      <c r="A4" s="28" t="s">
        <v>4</v>
      </c>
      <c r="B4" s="29" t="s">
        <v>5</v>
      </c>
      <c r="C4" s="29" t="s">
        <v>6</v>
      </c>
      <c r="D4" s="29" t="s">
        <v>7</v>
      </c>
      <c r="E4" s="29" t="s">
        <v>8</v>
      </c>
      <c r="F4" s="29" t="s">
        <v>9</v>
      </c>
      <c r="G4" s="30" t="s">
        <v>41</v>
      </c>
      <c r="H4" s="30" t="s">
        <v>1</v>
      </c>
      <c r="I4" s="31" t="s">
        <v>42</v>
      </c>
      <c r="J4" s="31" t="s">
        <v>1</v>
      </c>
      <c r="K4" s="30" t="s">
        <v>43</v>
      </c>
      <c r="L4" s="32" t="s">
        <v>1</v>
      </c>
    </row>
    <row r="5" spans="1:13" ht="22.5" x14ac:dyDescent="0.25">
      <c r="A5" s="62">
        <v>2022</v>
      </c>
      <c r="B5" s="64" t="s">
        <v>10</v>
      </c>
      <c r="C5" s="21" t="s">
        <v>11</v>
      </c>
      <c r="D5" s="22"/>
      <c r="E5" s="22"/>
      <c r="F5" s="23">
        <f>F6+F13</f>
        <v>1647185</v>
      </c>
      <c r="G5" s="23">
        <f>G7+G14</f>
        <v>12933</v>
      </c>
      <c r="H5" s="24">
        <f>(G5/F5)*100</f>
        <v>0.78515770845412025</v>
      </c>
      <c r="I5" s="23">
        <f>I7+I14</f>
        <v>8852</v>
      </c>
      <c r="J5" s="24">
        <f>(I5/F5)*100</f>
        <v>0.53740168833494728</v>
      </c>
      <c r="K5" s="23">
        <f>K7+K14</f>
        <v>4963</v>
      </c>
      <c r="L5" s="33">
        <f>(K5/F5)*100</f>
        <v>0.30130191812091534</v>
      </c>
    </row>
    <row r="6" spans="1:13" ht="25.5" customHeight="1" x14ac:dyDescent="0.25">
      <c r="A6" s="62"/>
      <c r="B6" s="64"/>
      <c r="C6" s="21" t="s">
        <v>12</v>
      </c>
      <c r="D6" s="22"/>
      <c r="E6" s="22"/>
      <c r="F6" s="25">
        <v>309666</v>
      </c>
      <c r="G6" s="26"/>
      <c r="H6" s="27"/>
      <c r="I6" s="27"/>
      <c r="J6" s="27"/>
      <c r="K6" s="27"/>
      <c r="L6" s="34"/>
    </row>
    <row r="7" spans="1:13" ht="37.5" customHeight="1" x14ac:dyDescent="0.25">
      <c r="A7" s="62"/>
      <c r="B7" s="64"/>
      <c r="C7" s="21" t="s">
        <v>13</v>
      </c>
      <c r="D7" s="22"/>
      <c r="E7" s="22"/>
      <c r="F7" s="25"/>
      <c r="G7" s="27">
        <f>SUM(G9:G12)</f>
        <v>12902</v>
      </c>
      <c r="H7" s="24">
        <f>(G7/F6)*100</f>
        <v>4.1664244702356728</v>
      </c>
      <c r="I7" s="27">
        <f>SUM(I9:I12)</f>
        <v>8822</v>
      </c>
      <c r="J7" s="24">
        <f>(I7/F6)*100</f>
        <v>2.8488758856316161</v>
      </c>
      <c r="K7" s="27">
        <f>SUM(K9:K12)</f>
        <v>4963</v>
      </c>
      <c r="L7" s="33">
        <f>(K7/F6)*100</f>
        <v>1.6026945160269452</v>
      </c>
      <c r="M7" s="10"/>
    </row>
    <row r="8" spans="1:13" ht="33.75" x14ac:dyDescent="0.25">
      <c r="A8" s="62"/>
      <c r="B8" s="64"/>
      <c r="C8" s="21"/>
      <c r="D8" s="21" t="s">
        <v>14</v>
      </c>
      <c r="E8" s="21"/>
      <c r="F8" s="25"/>
      <c r="G8" s="27"/>
      <c r="H8" s="27"/>
      <c r="I8" s="27"/>
      <c r="J8" s="23"/>
      <c r="K8" s="27"/>
      <c r="L8" s="35"/>
    </row>
    <row r="9" spans="1:13" ht="22.5" x14ac:dyDescent="0.25">
      <c r="A9" s="62"/>
      <c r="B9" s="64"/>
      <c r="C9" s="21"/>
      <c r="D9" s="21"/>
      <c r="E9" s="21" t="s">
        <v>18</v>
      </c>
      <c r="F9" s="25"/>
      <c r="G9" s="27">
        <v>398</v>
      </c>
      <c r="H9" s="27"/>
      <c r="I9" s="27">
        <v>62</v>
      </c>
      <c r="J9" s="23"/>
      <c r="K9" s="27">
        <v>15</v>
      </c>
      <c r="L9" s="35"/>
    </row>
    <row r="10" spans="1:13" ht="22.5" x14ac:dyDescent="0.25">
      <c r="A10" s="62"/>
      <c r="B10" s="64"/>
      <c r="C10" s="21"/>
      <c r="D10" s="21"/>
      <c r="E10" s="21" t="s">
        <v>17</v>
      </c>
      <c r="F10" s="25"/>
      <c r="G10" s="27">
        <v>364</v>
      </c>
      <c r="H10" s="27"/>
      <c r="I10" s="27">
        <v>34</v>
      </c>
      <c r="J10" s="23"/>
      <c r="K10" s="27">
        <v>0</v>
      </c>
      <c r="L10" s="35"/>
    </row>
    <row r="11" spans="1:13" ht="33.75" x14ac:dyDescent="0.25">
      <c r="A11" s="62"/>
      <c r="B11" s="64"/>
      <c r="C11" s="21"/>
      <c r="D11" s="21"/>
      <c r="E11" s="21" t="s">
        <v>15</v>
      </c>
      <c r="F11" s="25"/>
      <c r="G11" s="27">
        <v>420</v>
      </c>
      <c r="H11" s="27"/>
      <c r="I11" s="27">
        <v>0</v>
      </c>
      <c r="J11" s="23"/>
      <c r="K11" s="39">
        <v>0</v>
      </c>
      <c r="L11" s="35"/>
    </row>
    <row r="12" spans="1:13" ht="22.5" x14ac:dyDescent="0.25">
      <c r="A12" s="62"/>
      <c r="B12" s="64"/>
      <c r="C12" s="21"/>
      <c r="D12" s="21"/>
      <c r="E12" s="21" t="s">
        <v>16</v>
      </c>
      <c r="F12" s="25"/>
      <c r="G12" s="27">
        <v>11720</v>
      </c>
      <c r="H12" s="27"/>
      <c r="I12" s="27">
        <v>8726</v>
      </c>
      <c r="J12" s="23"/>
      <c r="K12" s="27">
        <v>4948</v>
      </c>
      <c r="L12" s="35"/>
    </row>
    <row r="13" spans="1:13" ht="26.25" customHeight="1" x14ac:dyDescent="0.25">
      <c r="A13" s="62"/>
      <c r="B13" s="64"/>
      <c r="C13" s="21" t="s">
        <v>19</v>
      </c>
      <c r="D13" s="21"/>
      <c r="E13" s="21"/>
      <c r="F13" s="25">
        <v>1337519</v>
      </c>
      <c r="G13" s="27"/>
      <c r="H13" s="27"/>
      <c r="I13" s="27"/>
      <c r="J13" s="23"/>
      <c r="K13" s="27"/>
      <c r="L13" s="35"/>
    </row>
    <row r="14" spans="1:13" ht="33.75" x14ac:dyDescent="0.25">
      <c r="A14" s="62"/>
      <c r="B14" s="64"/>
      <c r="C14" s="21" t="s">
        <v>20</v>
      </c>
      <c r="D14" s="21"/>
      <c r="E14" s="21"/>
      <c r="F14" s="27"/>
      <c r="G14" s="27">
        <f>SUM(G16:G17)</f>
        <v>31</v>
      </c>
      <c r="H14" s="24">
        <f>(G14/F13)*100</f>
        <v>2.3177240846672087E-3</v>
      </c>
      <c r="I14" s="27">
        <f>SUM(I16:I17)</f>
        <v>30</v>
      </c>
      <c r="J14" s="24">
        <f>(I14/F13)*100</f>
        <v>2.2429587916134273E-3</v>
      </c>
      <c r="K14" s="27">
        <f>SUM(K16:K17)</f>
        <v>0</v>
      </c>
      <c r="L14" s="33">
        <f>(K14/F13)*100</f>
        <v>0</v>
      </c>
      <c r="M14" s="10"/>
    </row>
    <row r="15" spans="1:13" ht="33.75" x14ac:dyDescent="0.25">
      <c r="A15" s="62"/>
      <c r="B15" s="64"/>
      <c r="C15" s="21"/>
      <c r="D15" s="21" t="s">
        <v>14</v>
      </c>
      <c r="E15" s="21"/>
      <c r="F15" s="27"/>
      <c r="G15" s="27"/>
      <c r="H15" s="27"/>
      <c r="I15" s="27"/>
      <c r="J15" s="27"/>
      <c r="K15" s="27"/>
      <c r="L15" s="34"/>
    </row>
    <row r="16" spans="1:13" ht="33.75" x14ac:dyDescent="0.25">
      <c r="A16" s="62"/>
      <c r="B16" s="64"/>
      <c r="C16" s="21"/>
      <c r="D16" s="21"/>
      <c r="E16" s="21" t="s">
        <v>21</v>
      </c>
      <c r="F16" s="27"/>
      <c r="G16" s="27">
        <v>31</v>
      </c>
      <c r="H16" s="27"/>
      <c r="I16" s="27">
        <v>30</v>
      </c>
      <c r="J16" s="27"/>
      <c r="K16" s="27">
        <v>0</v>
      </c>
      <c r="L16" s="34"/>
    </row>
    <row r="17" spans="1:12" ht="34.5" thickBot="1" x14ac:dyDescent="0.3">
      <c r="A17" s="63"/>
      <c r="B17" s="65"/>
      <c r="C17" s="36"/>
      <c r="D17" s="36"/>
      <c r="E17" s="36" t="s">
        <v>22</v>
      </c>
      <c r="F17" s="37"/>
      <c r="G17" s="37">
        <v>0</v>
      </c>
      <c r="H17" s="37"/>
      <c r="I17" s="37">
        <v>0</v>
      </c>
      <c r="J17" s="37"/>
      <c r="K17" s="37">
        <v>0</v>
      </c>
      <c r="L17" s="38"/>
    </row>
    <row r="19" spans="1:12" x14ac:dyDescent="0.25">
      <c r="B19" t="s">
        <v>77</v>
      </c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scale="53" orientation="landscape" verticalDpi="0" r:id="rId1"/>
  <ignoredErrors>
    <ignoredError sqref="J14 J5:J7 H5:H1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>
    <pageSetUpPr fitToPage="1"/>
  </sheetPr>
  <dimension ref="A1:L17"/>
  <sheetViews>
    <sheetView zoomScale="70" zoomScaleNormal="70" workbookViewId="0">
      <selection activeCell="F32" sqref="F3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3.140625" customWidth="1"/>
    <col min="7" max="7" width="20.42578125" customWidth="1"/>
    <col min="8" max="8" width="17.85546875" customWidth="1"/>
    <col min="9" max="9" width="27.42578125" customWidth="1"/>
    <col min="10" max="10" width="24.140625" customWidth="1"/>
    <col min="11" max="11" width="18.7109375" customWidth="1"/>
    <col min="12" max="12" width="15.85546875" customWidth="1"/>
  </cols>
  <sheetData>
    <row r="1" spans="1:12" s="15" customFormat="1" ht="18.75" x14ac:dyDescent="0.3">
      <c r="A1" s="43" t="s">
        <v>47</v>
      </c>
      <c r="B1" s="16"/>
      <c r="C1" s="16"/>
    </row>
    <row r="2" spans="1:12" s="15" customFormat="1" ht="18.75" x14ac:dyDescent="0.3">
      <c r="A2" s="43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59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44</v>
      </c>
      <c r="H4" s="58" t="s">
        <v>1</v>
      </c>
      <c r="I4" s="40" t="s">
        <v>45</v>
      </c>
      <c r="J4" s="40" t="s">
        <v>1</v>
      </c>
      <c r="K4" s="11" t="s">
        <v>46</v>
      </c>
      <c r="L4" s="11" t="s">
        <v>1</v>
      </c>
    </row>
    <row r="5" spans="1:12" ht="42.75" x14ac:dyDescent="0.25">
      <c r="A5" s="66">
        <v>2023</v>
      </c>
      <c r="B5" s="67" t="s">
        <v>78</v>
      </c>
      <c r="C5" s="41" t="s">
        <v>11</v>
      </c>
      <c r="D5" s="42"/>
      <c r="E5" s="42"/>
      <c r="F5" s="7">
        <f>F6+F13</f>
        <v>1647185</v>
      </c>
      <c r="G5" s="7">
        <f>G7+G14</f>
        <v>17349</v>
      </c>
      <c r="H5" s="6">
        <f>(G5/F5)*100</f>
        <v>1.0532514562723676</v>
      </c>
      <c r="I5" s="7">
        <f>I7+I14</f>
        <v>14692</v>
      </c>
      <c r="J5" s="6">
        <f>(I5/F5)*100</f>
        <v>0.89194595628299189</v>
      </c>
      <c r="K5" s="7">
        <f>K7+K14</f>
        <v>14411</v>
      </c>
      <c r="L5" s="6">
        <f>(K5/F5)*100</f>
        <v>0.87488654886973849</v>
      </c>
    </row>
    <row r="6" spans="1:12" ht="28.5" x14ac:dyDescent="0.25">
      <c r="A6" s="66"/>
      <c r="B6" s="67"/>
      <c r="C6" s="41" t="s">
        <v>12</v>
      </c>
      <c r="D6" s="42"/>
      <c r="E6" s="42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6"/>
      <c r="B7" s="67"/>
      <c r="C7" s="41" t="s">
        <v>13</v>
      </c>
      <c r="D7" s="42"/>
      <c r="E7" s="42"/>
      <c r="F7" s="5"/>
      <c r="G7" s="4">
        <f>SUM(G9:G12)</f>
        <v>15927</v>
      </c>
      <c r="H7" s="6">
        <f>(G7/F6)*100</f>
        <v>5.1432834085756909</v>
      </c>
      <c r="I7" s="4">
        <f>SUM(I9:I12)</f>
        <v>14692</v>
      </c>
      <c r="J7" s="6">
        <f>(I7/F6)*100</f>
        <v>4.7444666188732372</v>
      </c>
      <c r="K7" s="4">
        <f>SUM(K9:K12)</f>
        <v>14411</v>
      </c>
      <c r="L7" s="6">
        <f>(K7/F6)*100</f>
        <v>4.6537236893943801</v>
      </c>
    </row>
    <row r="8" spans="1:12" ht="28.5" x14ac:dyDescent="0.25">
      <c r="A8" s="66"/>
      <c r="B8" s="67"/>
      <c r="C8" s="41"/>
      <c r="D8" s="41" t="s">
        <v>14</v>
      </c>
      <c r="E8" s="41"/>
      <c r="F8" s="5"/>
      <c r="G8" s="4"/>
      <c r="H8" s="4"/>
      <c r="I8" s="4"/>
      <c r="J8" s="7"/>
      <c r="K8" s="4"/>
      <c r="L8" s="8"/>
    </row>
    <row r="9" spans="1:12" ht="42.75" x14ac:dyDescent="0.25">
      <c r="A9" s="66"/>
      <c r="B9" s="67"/>
      <c r="C9" s="41"/>
      <c r="D9" s="41"/>
      <c r="E9" s="41" t="s">
        <v>18</v>
      </c>
      <c r="F9" s="5"/>
      <c r="G9" s="4">
        <v>360</v>
      </c>
      <c r="H9" s="4"/>
      <c r="I9" s="4">
        <v>192</v>
      </c>
      <c r="J9" s="7"/>
      <c r="K9" s="4">
        <v>192</v>
      </c>
      <c r="L9" s="8"/>
    </row>
    <row r="10" spans="1:12" ht="28.5" x14ac:dyDescent="0.25">
      <c r="A10" s="66"/>
      <c r="B10" s="67"/>
      <c r="C10" s="41"/>
      <c r="D10" s="41"/>
      <c r="E10" s="41" t="s">
        <v>17</v>
      </c>
      <c r="F10" s="5"/>
      <c r="G10" s="4">
        <v>430</v>
      </c>
      <c r="H10" s="4"/>
      <c r="I10" s="4">
        <v>0</v>
      </c>
      <c r="J10" s="7"/>
      <c r="K10" s="4">
        <v>0</v>
      </c>
      <c r="L10" s="8"/>
    </row>
    <row r="11" spans="1:12" ht="42.75" x14ac:dyDescent="0.25">
      <c r="A11" s="66"/>
      <c r="B11" s="67"/>
      <c r="C11" s="41"/>
      <c r="D11" s="41"/>
      <c r="E11" s="41" t="s">
        <v>15</v>
      </c>
      <c r="F11" s="5"/>
      <c r="G11" s="4">
        <v>264</v>
      </c>
      <c r="H11" s="4"/>
      <c r="I11" s="4">
        <v>0</v>
      </c>
      <c r="J11" s="7"/>
      <c r="K11" s="9">
        <v>0</v>
      </c>
      <c r="L11" s="8"/>
    </row>
    <row r="12" spans="1:12" ht="28.5" x14ac:dyDescent="0.25">
      <c r="A12" s="66"/>
      <c r="B12" s="67"/>
      <c r="C12" s="41"/>
      <c r="D12" s="41"/>
      <c r="E12" s="41" t="s">
        <v>16</v>
      </c>
      <c r="F12" s="5"/>
      <c r="G12" s="4">
        <v>14873</v>
      </c>
      <c r="H12" s="4"/>
      <c r="I12" s="4">
        <v>14500</v>
      </c>
      <c r="J12" s="7"/>
      <c r="K12" s="4">
        <v>14219</v>
      </c>
      <c r="L12" s="8"/>
    </row>
    <row r="13" spans="1:12" ht="28.5" x14ac:dyDescent="0.25">
      <c r="A13" s="66"/>
      <c r="B13" s="67"/>
      <c r="C13" s="41" t="s">
        <v>19</v>
      </c>
      <c r="D13" s="41"/>
      <c r="E13" s="41"/>
      <c r="F13" s="5">
        <v>1337519</v>
      </c>
      <c r="G13" s="4"/>
      <c r="H13" s="4"/>
      <c r="I13" s="4"/>
      <c r="J13" s="7"/>
      <c r="K13" s="4"/>
      <c r="L13" s="8"/>
    </row>
    <row r="14" spans="1:12" ht="42.75" x14ac:dyDescent="0.25">
      <c r="A14" s="66"/>
      <c r="B14" s="67"/>
      <c r="C14" s="41" t="s">
        <v>20</v>
      </c>
      <c r="D14" s="41"/>
      <c r="E14" s="41"/>
      <c r="F14" s="4"/>
      <c r="G14" s="4">
        <f>SUM(G16:G17)</f>
        <v>1422</v>
      </c>
      <c r="H14" s="6">
        <f>(G14/F13)*100</f>
        <v>0.10631624672247646</v>
      </c>
      <c r="I14" s="4">
        <f>SUM(I16:I17)</f>
        <v>0</v>
      </c>
      <c r="J14" s="6">
        <f>(I14/F13)*100</f>
        <v>0</v>
      </c>
      <c r="K14" s="4">
        <f>SUM(K16:K17)</f>
        <v>0</v>
      </c>
      <c r="L14" s="6">
        <f>(K14/F13)*100</f>
        <v>0</v>
      </c>
    </row>
    <row r="15" spans="1:12" ht="28.5" x14ac:dyDescent="0.25">
      <c r="A15" s="66"/>
      <c r="B15" s="67"/>
      <c r="C15" s="41"/>
      <c r="D15" s="41" t="s">
        <v>14</v>
      </c>
      <c r="E15" s="41"/>
      <c r="F15" s="4"/>
      <c r="G15" s="4"/>
      <c r="H15" s="4"/>
      <c r="I15" s="4"/>
      <c r="J15" s="4"/>
      <c r="K15" s="4"/>
      <c r="L15" s="4"/>
    </row>
    <row r="16" spans="1:12" ht="42.75" x14ac:dyDescent="0.25">
      <c r="A16" s="66"/>
      <c r="B16" s="67"/>
      <c r="C16" s="41"/>
      <c r="D16" s="41"/>
      <c r="E16" s="41" t="s">
        <v>21</v>
      </c>
      <c r="F16" s="4"/>
      <c r="G16" s="4">
        <v>1422</v>
      </c>
      <c r="H16" s="4"/>
      <c r="I16" s="4">
        <v>0</v>
      </c>
      <c r="J16" s="4"/>
      <c r="K16" s="4">
        <v>0</v>
      </c>
      <c r="L16" s="4"/>
    </row>
    <row r="17" spans="1:12" ht="1.5" customHeight="1" x14ac:dyDescent="0.25">
      <c r="A17" s="66"/>
      <c r="B17" s="67"/>
      <c r="C17" s="41"/>
      <c r="D17" s="41"/>
      <c r="E17" s="41"/>
      <c r="F17" s="4"/>
      <c r="G17" s="4"/>
      <c r="H17" s="4"/>
      <c r="I17" s="4"/>
      <c r="J17" s="4"/>
      <c r="K17" s="4"/>
      <c r="L17" s="4"/>
    </row>
  </sheetData>
  <mergeCells count="2">
    <mergeCell ref="A5:A17"/>
    <mergeCell ref="B5:B17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37354-43C5-43B8-9058-82D7CE9C2F6D}">
  <sheetPr>
    <pageSetUpPr fitToPage="1"/>
  </sheetPr>
  <dimension ref="A1:L17"/>
  <sheetViews>
    <sheetView tabSelected="1" zoomScale="70" zoomScaleNormal="70" workbookViewId="0">
      <selection activeCell="J7" sqref="J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3.140625" customWidth="1"/>
    <col min="7" max="7" width="20.42578125" customWidth="1"/>
    <col min="8" max="8" width="17.85546875" customWidth="1"/>
    <col min="9" max="9" width="27.42578125" customWidth="1"/>
    <col min="10" max="10" width="24.140625" customWidth="1"/>
    <col min="11" max="11" width="18.7109375" customWidth="1"/>
    <col min="12" max="12" width="15.85546875" customWidth="1"/>
  </cols>
  <sheetData>
    <row r="1" spans="1:12" s="15" customFormat="1" ht="18.75" x14ac:dyDescent="0.3">
      <c r="A1" s="43" t="s">
        <v>47</v>
      </c>
      <c r="B1" s="16"/>
      <c r="C1" s="16"/>
    </row>
    <row r="2" spans="1:12" s="15" customFormat="1" ht="18.75" x14ac:dyDescent="0.3">
      <c r="A2" s="43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59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81</v>
      </c>
      <c r="H4" s="58" t="s">
        <v>1</v>
      </c>
      <c r="I4" s="40" t="s">
        <v>82</v>
      </c>
      <c r="J4" s="40" t="s">
        <v>1</v>
      </c>
      <c r="K4" s="11" t="s">
        <v>80</v>
      </c>
      <c r="L4" s="11" t="s">
        <v>1</v>
      </c>
    </row>
    <row r="5" spans="1:12" ht="42.75" x14ac:dyDescent="0.25">
      <c r="A5" s="66">
        <v>2024</v>
      </c>
      <c r="B5" s="67" t="s">
        <v>79</v>
      </c>
      <c r="C5" s="41" t="s">
        <v>11</v>
      </c>
      <c r="D5" s="42"/>
      <c r="E5" s="42"/>
      <c r="F5" s="7">
        <f>F6+F13</f>
        <v>1647185</v>
      </c>
      <c r="G5" s="7">
        <f>G7+G14</f>
        <v>17349</v>
      </c>
      <c r="H5" s="6">
        <f>(G5/F5)*100</f>
        <v>1.0532514562723676</v>
      </c>
      <c r="I5" s="7">
        <f>I7+I14</f>
        <v>15927</v>
      </c>
      <c r="J5" s="6">
        <f>(I5/F5)*100</f>
        <v>0.96692235541241578</v>
      </c>
      <c r="K5" s="7">
        <f>K7+K14</f>
        <v>0</v>
      </c>
      <c r="L5" s="6">
        <f>(K5/F5)*100</f>
        <v>0</v>
      </c>
    </row>
    <row r="6" spans="1:12" ht="28.5" x14ac:dyDescent="0.25">
      <c r="A6" s="66"/>
      <c r="B6" s="67"/>
      <c r="C6" s="41" t="s">
        <v>12</v>
      </c>
      <c r="D6" s="42"/>
      <c r="E6" s="42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6"/>
      <c r="B7" s="67"/>
      <c r="C7" s="41" t="s">
        <v>13</v>
      </c>
      <c r="D7" s="42"/>
      <c r="E7" s="42"/>
      <c r="F7" s="5"/>
      <c r="G7" s="4">
        <f>SUM(G9:G12)</f>
        <v>15927</v>
      </c>
      <c r="H7" s="6">
        <f>(G7/F6)*100</f>
        <v>5.1432834085756909</v>
      </c>
      <c r="I7" s="4">
        <f>SUM(I9:I12)</f>
        <v>15927</v>
      </c>
      <c r="J7" s="6">
        <f>(I7/F6)*100</f>
        <v>5.1432834085756909</v>
      </c>
      <c r="K7" s="4">
        <f>SUM(K9:K12)</f>
        <v>0</v>
      </c>
      <c r="L7" s="6">
        <f>(K7/F6)*100</f>
        <v>0</v>
      </c>
    </row>
    <row r="8" spans="1:12" ht="28.5" x14ac:dyDescent="0.25">
      <c r="A8" s="66"/>
      <c r="B8" s="67"/>
      <c r="C8" s="41"/>
      <c r="D8" s="41" t="s">
        <v>14</v>
      </c>
      <c r="E8" s="41"/>
      <c r="F8" s="5"/>
      <c r="G8" s="4"/>
      <c r="H8" s="4"/>
      <c r="I8" s="4"/>
      <c r="J8" s="7"/>
      <c r="K8" s="4"/>
      <c r="L8" s="8"/>
    </row>
    <row r="9" spans="1:12" ht="42.75" x14ac:dyDescent="0.25">
      <c r="A9" s="66"/>
      <c r="B9" s="67"/>
      <c r="C9" s="41"/>
      <c r="D9" s="41"/>
      <c r="E9" s="41" t="s">
        <v>18</v>
      </c>
      <c r="F9" s="5"/>
      <c r="G9" s="4">
        <v>360</v>
      </c>
      <c r="H9" s="4"/>
      <c r="I9" s="4">
        <v>360</v>
      </c>
      <c r="J9" s="7"/>
      <c r="K9" s="4">
        <v>0</v>
      </c>
      <c r="L9" s="8"/>
    </row>
    <row r="10" spans="1:12" ht="28.5" x14ac:dyDescent="0.25">
      <c r="A10" s="66"/>
      <c r="B10" s="67"/>
      <c r="C10" s="41"/>
      <c r="D10" s="41"/>
      <c r="E10" s="41" t="s">
        <v>17</v>
      </c>
      <c r="F10" s="5"/>
      <c r="G10" s="4">
        <v>430</v>
      </c>
      <c r="H10" s="4"/>
      <c r="I10" s="4">
        <v>430</v>
      </c>
      <c r="J10" s="7"/>
      <c r="K10" s="4">
        <v>0</v>
      </c>
      <c r="L10" s="8"/>
    </row>
    <row r="11" spans="1:12" ht="42.75" x14ac:dyDescent="0.25">
      <c r="A11" s="66"/>
      <c r="B11" s="67"/>
      <c r="C11" s="41"/>
      <c r="D11" s="41"/>
      <c r="E11" s="41" t="s">
        <v>15</v>
      </c>
      <c r="F11" s="5"/>
      <c r="G11" s="4">
        <v>264</v>
      </c>
      <c r="H11" s="4"/>
      <c r="I11" s="4">
        <v>264</v>
      </c>
      <c r="J11" s="7"/>
      <c r="K11" s="9">
        <v>0</v>
      </c>
      <c r="L11" s="8"/>
    </row>
    <row r="12" spans="1:12" ht="28.5" x14ac:dyDescent="0.25">
      <c r="A12" s="66"/>
      <c r="B12" s="67"/>
      <c r="C12" s="41"/>
      <c r="D12" s="41"/>
      <c r="E12" s="41" t="s">
        <v>16</v>
      </c>
      <c r="F12" s="5"/>
      <c r="G12" s="4">
        <v>14873</v>
      </c>
      <c r="H12" s="4"/>
      <c r="I12" s="4">
        <v>14873</v>
      </c>
      <c r="J12" s="7"/>
      <c r="K12" s="4">
        <v>0</v>
      </c>
      <c r="L12" s="8"/>
    </row>
    <row r="13" spans="1:12" ht="28.5" x14ac:dyDescent="0.25">
      <c r="A13" s="66"/>
      <c r="B13" s="67"/>
      <c r="C13" s="41" t="s">
        <v>19</v>
      </c>
      <c r="D13" s="41"/>
      <c r="E13" s="41"/>
      <c r="F13" s="5">
        <v>1337519</v>
      </c>
      <c r="G13" s="4"/>
      <c r="H13" s="4"/>
      <c r="I13" s="4"/>
      <c r="J13" s="7"/>
      <c r="K13" s="4"/>
      <c r="L13" s="8"/>
    </row>
    <row r="14" spans="1:12" ht="42.75" x14ac:dyDescent="0.25">
      <c r="A14" s="66"/>
      <c r="B14" s="67"/>
      <c r="C14" s="41" t="s">
        <v>20</v>
      </c>
      <c r="D14" s="41"/>
      <c r="E14" s="41"/>
      <c r="F14" s="4"/>
      <c r="G14" s="4">
        <f>SUM(G16:G17)</f>
        <v>1422</v>
      </c>
      <c r="H14" s="6">
        <f>(G14/F13)*100</f>
        <v>0.10631624672247646</v>
      </c>
      <c r="I14" s="4">
        <f>SUM(I16:I17)</f>
        <v>0</v>
      </c>
      <c r="J14" s="6">
        <f>(I14/F13)*100</f>
        <v>0</v>
      </c>
      <c r="K14" s="4">
        <f>SUM(K16:K17)</f>
        <v>0</v>
      </c>
      <c r="L14" s="6">
        <f>(K14/F13)*100</f>
        <v>0</v>
      </c>
    </row>
    <row r="15" spans="1:12" ht="28.5" x14ac:dyDescent="0.25">
      <c r="A15" s="66"/>
      <c r="B15" s="67"/>
      <c r="C15" s="41"/>
      <c r="D15" s="41" t="s">
        <v>14</v>
      </c>
      <c r="E15" s="41"/>
      <c r="F15" s="4"/>
      <c r="G15" s="4"/>
      <c r="H15" s="4"/>
      <c r="I15" s="4"/>
      <c r="J15" s="4"/>
      <c r="K15" s="4"/>
      <c r="L15" s="4"/>
    </row>
    <row r="16" spans="1:12" ht="42.75" x14ac:dyDescent="0.25">
      <c r="A16" s="66"/>
      <c r="B16" s="67"/>
      <c r="C16" s="41"/>
      <c r="D16" s="41"/>
      <c r="E16" s="41" t="s">
        <v>21</v>
      </c>
      <c r="F16" s="4"/>
      <c r="G16" s="4">
        <v>1422</v>
      </c>
      <c r="H16" s="4"/>
      <c r="I16" s="4">
        <v>0</v>
      </c>
      <c r="J16" s="4"/>
      <c r="K16" s="4">
        <v>0</v>
      </c>
      <c r="L16" s="4"/>
    </row>
    <row r="17" spans="1:12" ht="1.5" customHeight="1" x14ac:dyDescent="0.25">
      <c r="A17" s="66"/>
      <c r="B17" s="67"/>
      <c r="C17" s="41"/>
      <c r="D17" s="41"/>
      <c r="E17" s="41"/>
      <c r="F17" s="4"/>
      <c r="G17" s="4"/>
      <c r="H17" s="4"/>
      <c r="I17" s="4"/>
      <c r="J17" s="4"/>
      <c r="K17" s="4"/>
      <c r="L17" s="4"/>
    </row>
  </sheetData>
  <mergeCells count="2">
    <mergeCell ref="A5:A17"/>
    <mergeCell ref="B5:B17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7"/>
  <sheetViews>
    <sheetView zoomScaleNormal="100" workbookViewId="0">
      <selection activeCell="E15" sqref="E15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68</v>
      </c>
      <c r="H4" s="11" t="s">
        <v>1</v>
      </c>
      <c r="I4" s="12" t="s">
        <v>67</v>
      </c>
      <c r="J4" s="12" t="s">
        <v>1</v>
      </c>
      <c r="K4" s="11" t="s">
        <v>66</v>
      </c>
      <c r="L4" s="11" t="s">
        <v>1</v>
      </c>
    </row>
    <row r="5" spans="1:12" ht="30" x14ac:dyDescent="0.25">
      <c r="A5" s="60" t="s">
        <v>65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</f>
        <v>150960</v>
      </c>
      <c r="H5" s="6">
        <f>(G5/F5)*100</f>
        <v>9.1647264879172639</v>
      </c>
      <c r="I5" s="7">
        <f>'Año 2016'!I5+'Año 2017'!I5+'Año 2018'!I5+'Año 2019'!I5+'Año 2020'!I5</f>
        <v>50640</v>
      </c>
      <c r="J5" s="6">
        <f>(I5/F5)*100</f>
        <v>3.0743359124809904</v>
      </c>
      <c r="K5" s="7">
        <f>'Año 2016'!K5+'Año 2017'!K5+'Año 2018'!K5+'Año 2019'!K5+'Año 2020'!K5</f>
        <v>25413</v>
      </c>
      <c r="L5" s="6">
        <f>(K5/F5)*100</f>
        <v>1.5428139522882978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19">
        <f>F6/F5</f>
        <v>0.1879970980794507</v>
      </c>
      <c r="G7" s="4">
        <f>SUM(G9:G12)</f>
        <v>123881</v>
      </c>
      <c r="H7" s="6">
        <f>(G7/F6)*100</f>
        <v>40.004714757190008</v>
      </c>
      <c r="I7" s="4">
        <f>SUM(I9:I12)</f>
        <v>39091</v>
      </c>
      <c r="J7" s="6">
        <f>(I7/F6)*100</f>
        <v>12.623600911950295</v>
      </c>
      <c r="K7" s="4">
        <f>SUM(K9:K12)</f>
        <v>23881</v>
      </c>
      <c r="L7" s="6">
        <f>(K7/F6)*100</f>
        <v>7.7118572914042867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20">
        <f>'Año 2016'!G9+'Año 2017'!G9+'Año 2018'!G9+'Año 2019'!G9+'Año 2020'!G9</f>
        <v>6520</v>
      </c>
      <c r="H9" s="4"/>
      <c r="I9" s="20">
        <f>'Año 2016'!I9+'Año 2017'!I9+'Año 2018'!I9+'Año 2019'!I9+'Año 2020'!I9</f>
        <v>2242</v>
      </c>
      <c r="J9" s="7"/>
      <c r="K9" s="20">
        <f>'Año 2016'!K9+'Año 2017'!K9+'Año 2018'!K9+'Año 2019'!K9+'Año 2020'!K9</f>
        <v>1793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20">
        <f>'Año 2016'!G10+'Año 2017'!G10+'Año 2018'!G10+'Año 2019'!G10+'Año 2020'!G10</f>
        <v>7241</v>
      </c>
      <c r="H10" s="4"/>
      <c r="I10" s="20">
        <f>'Año 2016'!I10+'Año 2017'!I10+'Año 2018'!I10+'Año 2019'!I10+'Año 2020'!I10</f>
        <v>914</v>
      </c>
      <c r="J10" s="7"/>
      <c r="K10" s="20">
        <f>'Año 2016'!K10+'Año 2017'!K10+'Año 2018'!K10+'Año 2019'!K10+'Año 2020'!K10</f>
        <v>737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20">
        <f>'Año 2016'!G11+'Año 2017'!G11+'Año 2018'!G11+'Año 2019'!G11+'Año 2020'!G11</f>
        <v>14350</v>
      </c>
      <c r="H11" s="4"/>
      <c r="I11" s="20">
        <f>'Año 2016'!I11+'Año 2017'!I11+'Año 2018'!I11+'Año 2019'!I11+'Año 2020'!I11</f>
        <v>390</v>
      </c>
      <c r="J11" s="7"/>
      <c r="K11" s="20">
        <f>'Año 2016'!K11+'Año 2017'!K11+'Año 2018'!K11+'Año 2019'!K11+'Año 2020'!K11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20">
        <f>'Año 2016'!G12+'Año 2017'!G12+'Año 2018'!G12+'Año 2019'!G12+'Año 2020'!G12</f>
        <v>95770</v>
      </c>
      <c r="H12" s="4"/>
      <c r="I12" s="20">
        <f>'Año 2016'!I12+'Año 2017'!I12+'Año 2018'!I12+'Año 2019'!I12+'Año 2020'!I12</f>
        <v>35545</v>
      </c>
      <c r="J12" s="7"/>
      <c r="K12" s="20">
        <f>'Año 2016'!K12+'Año 2017'!K12+'Año 2018'!K12+'Año 2019'!K12+'Año 2020'!K12</f>
        <v>21062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18">
        <f>F13/F5</f>
        <v>0.81200290192054925</v>
      </c>
      <c r="G14" s="4">
        <f>SUM(G16:G17)</f>
        <v>27079</v>
      </c>
      <c r="H14" s="6">
        <f>(G14/F13)*100</f>
        <v>2.0245693706033334</v>
      </c>
      <c r="I14" s="4">
        <f>SUM(I16:I17)</f>
        <v>11549</v>
      </c>
      <c r="J14" s="6">
        <f>(I14/F13)*100</f>
        <v>0.86346436947811589</v>
      </c>
      <c r="K14" s="4">
        <f>SUM(K16:K17)</f>
        <v>1532</v>
      </c>
      <c r="L14" s="6">
        <f>(K14/F13)*100</f>
        <v>0.11454042895839237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20">
        <f>'Año 2016'!G16+'Año 2017'!G16+'Año 2018'!G16+'Año 2019'!G16+'Año 2020'!G16</f>
        <v>24975</v>
      </c>
      <c r="H16" s="4"/>
      <c r="I16" s="20">
        <f>'Año 2016'!I16+'Año 2017'!I16+'Año 2018'!I16+'Año 2019'!I16+'Año 2020'!I16</f>
        <v>11535</v>
      </c>
      <c r="J16" s="4"/>
      <c r="K16" s="20">
        <f>'Año 2016'!K16+'Año 2017'!K16+'Año 2018'!K16+'Año 2019'!K16+'Año 2020'!K16</f>
        <v>1530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20">
        <f>'Año 2016'!G17+'Año 2017'!G17+'Año 2018'!G17+'Año 2019'!G17+'Año 2020'!G17</f>
        <v>2104</v>
      </c>
      <c r="H17" s="4"/>
      <c r="I17" s="20">
        <f>'Año 2016'!I17+'Año 2017'!I17+'Año 2018'!I17+'Año 2019'!I17+'Año 2020'!I17</f>
        <v>14</v>
      </c>
      <c r="J17" s="4"/>
      <c r="K17" s="20">
        <f>'Año 2016'!K17+'Año 2017'!K17+'Año 2018'!K17+'Año 2019'!K17+'Año 2020'!K17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7"/>
  <sheetViews>
    <sheetView workbookViewId="0">
      <selection activeCell="H5" sqref="H5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70</v>
      </c>
      <c r="H4" s="11" t="s">
        <v>1</v>
      </c>
      <c r="I4" s="12" t="s">
        <v>71</v>
      </c>
      <c r="J4" s="12" t="s">
        <v>1</v>
      </c>
      <c r="K4" s="11" t="s">
        <v>72</v>
      </c>
      <c r="L4" s="11" t="s">
        <v>1</v>
      </c>
    </row>
    <row r="5" spans="1:12" ht="30" x14ac:dyDescent="0.25">
      <c r="A5" s="60" t="s">
        <v>69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</f>
        <v>175960</v>
      </c>
      <c r="H5" s="6">
        <f>(G5/F5)*100</f>
        <v>10.682467360982525</v>
      </c>
      <c r="I5" s="7">
        <f>'Año 2016'!I5+'Año 2017'!I5+'Año 2018'!I5+'Año 2019'!I5+'Año 2020'!I5+'Año 2021'!I5</f>
        <v>77122</v>
      </c>
      <c r="J5" s="6">
        <f>(I5/F5)*100</f>
        <v>4.6820484645015581</v>
      </c>
      <c r="K5" s="7">
        <f>'Año 2016'!K5+'Año 2017'!K5+'Año 2018'!K5+'Año 2019'!K5+'Año 2020'!K5+'Año 2021'!K5</f>
        <v>32124</v>
      </c>
      <c r="L5" s="6">
        <f>(K5/F5)*100</f>
        <v>1.9502363122539363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148242</v>
      </c>
      <c r="H7" s="6">
        <f>(G7/F6)*100</f>
        <v>47.871577764430064</v>
      </c>
      <c r="I7" s="4">
        <f>SUM(I9:I12)</f>
        <v>53133</v>
      </c>
      <c r="J7" s="6">
        <f>(I7/F6)*100</f>
        <v>17.158163957295926</v>
      </c>
      <c r="K7" s="4">
        <f>SUM(K9:K12)</f>
        <v>28257</v>
      </c>
      <c r="L7" s="6">
        <f>(K7/F6)*100</f>
        <v>9.1249927341070709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</f>
        <v>7056</v>
      </c>
      <c r="H9" s="4"/>
      <c r="I9" s="4">
        <f>'Año 2016'!I9+'Año 2017'!I9+'Año 2018'!I9+'Año 2019'!I9+'Año 2020'!I9+'Año 2021'!I9</f>
        <v>2649</v>
      </c>
      <c r="J9" s="7"/>
      <c r="K9" s="4">
        <f>'Año 2016'!K9+'Año 2017'!K9+'Año 2018'!K9+'Año 2019'!K9+'Año 2020'!K9+'Año 2021'!K9</f>
        <v>1856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</f>
        <v>8883</v>
      </c>
      <c r="H10" s="4"/>
      <c r="I10" s="4">
        <f>'Año 2016'!I10+'Año 2017'!I10+'Año 2018'!I10+'Año 2019'!I10+'Año 2020'!I10+'Año 2021'!I10</f>
        <v>1187</v>
      </c>
      <c r="J10" s="7"/>
      <c r="K10" s="4">
        <f>'Año 2016'!K10+'Año 2017'!K10+'Año 2018'!K10+'Año 2019'!K10+'Año 2020'!K10+'Año 2021'!K10</f>
        <v>749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</f>
        <v>15689</v>
      </c>
      <c r="H11" s="4"/>
      <c r="I11" s="4">
        <f>'Año 2016'!I11+'Año 2017'!I11+'Año 2018'!I11+'Año 2019'!I11+'Año 2020'!I11+'Año 2021'!I11</f>
        <v>505</v>
      </c>
      <c r="J11" s="7"/>
      <c r="K11" s="4">
        <f>'Año 2016'!K11+'Año 2017'!K11+'Año 2018'!K11+'Año 2019'!K11+'Año 2020'!K11+'Año 2021'!K11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</f>
        <v>116614</v>
      </c>
      <c r="H12" s="4"/>
      <c r="I12" s="4">
        <f>'Año 2016'!I12+'Año 2017'!I12+'Año 2018'!I12+'Año 2019'!I12+'Año 2020'!I12+'Año 2021'!I12</f>
        <v>48792</v>
      </c>
      <c r="J12" s="7"/>
      <c r="K12" s="4">
        <f>'Año 2016'!K12+'Año 2017'!K12+'Año 2018'!K12+'Año 2019'!K12+'Año 2020'!K12+'Año 2021'!K12</f>
        <v>25363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27718</v>
      </c>
      <c r="H14" s="6">
        <f>(G14/F13)*100</f>
        <v>2.0723443928646992</v>
      </c>
      <c r="I14" s="4">
        <f>SUM(I16:I17)</f>
        <v>23989</v>
      </c>
      <c r="J14" s="6">
        <f>(I14/F13)*100</f>
        <v>1.7935446150671503</v>
      </c>
      <c r="K14" s="4">
        <f>SUM(K16:K17)</f>
        <v>3867</v>
      </c>
      <c r="L14" s="6">
        <f>(K14/F13)*100</f>
        <v>0.28911738823897082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</f>
        <v>25614</v>
      </c>
      <c r="H16" s="4"/>
      <c r="I16" s="4">
        <f>'Año 2016'!I16+'Año 2017'!I16+'Año 2018'!I16+'Año 2019'!I16+'Año 2020'!I16+'Año 2021'!I16</f>
        <v>23975</v>
      </c>
      <c r="J16" s="4"/>
      <c r="K16" s="4">
        <f>'Año 2016'!K16+'Año 2017'!K16+'Año 2018'!K16+'Año 2019'!K16+'Año 2020'!K16+'Año 2021'!K16</f>
        <v>3865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f>'Año 2016'!G17+'Año 2017'!G17+'Año 2018'!G17+'Año 2019'!G17+'Año 2020'!G17+'Año 2021'!G17</f>
        <v>2104</v>
      </c>
      <c r="H17" s="4"/>
      <c r="I17" s="4">
        <f>'Año 2016'!I17+'Año 2017'!I17+'Año 2018'!I17+'Año 2019'!I17+'Año 2020'!I17+'Año 2021'!I17</f>
        <v>14</v>
      </c>
      <c r="J17" s="4"/>
      <c r="K17" s="4">
        <f>'Año 2016'!K17+'Año 2017'!K17+'Año 2018'!K17+'Año 2019'!K17+'Año 2020'!K17+'Año 2021'!K17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H8:J16 I7:J7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7"/>
  <sheetViews>
    <sheetView workbookViewId="0">
      <selection activeCell="G9" sqref="G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74</v>
      </c>
      <c r="H4" s="11" t="s">
        <v>1</v>
      </c>
      <c r="I4" s="12" t="s">
        <v>75</v>
      </c>
      <c r="J4" s="12" t="s">
        <v>1</v>
      </c>
      <c r="K4" s="11" t="s">
        <v>76</v>
      </c>
      <c r="L4" s="11" t="s">
        <v>1</v>
      </c>
    </row>
    <row r="5" spans="1:12" ht="30" x14ac:dyDescent="0.25">
      <c r="A5" s="60" t="s">
        <v>73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</f>
        <v>188893</v>
      </c>
      <c r="H5" s="6">
        <f>(G5/F5)*100</f>
        <v>11.467625069436645</v>
      </c>
      <c r="I5" s="7">
        <f>'Año 2016'!I5+'Año 2017'!I5+'Año 2018'!I5+'Año 2019'!I5+'Año 2020'!I5+'Año 2021'!I5+'Año 2022'!I5</f>
        <v>85974</v>
      </c>
      <c r="J5" s="6">
        <f>(I5/F5)*100</f>
        <v>5.2194501528365054</v>
      </c>
      <c r="K5" s="7">
        <f>'Año 2016'!K5+'Año 2017'!K5+'Año 2018'!K5+'Año 2019'!K5+'Año 2020'!K5+'Año 2021'!K5+'Año 2022'!K5</f>
        <v>37087</v>
      </c>
      <c r="L5" s="6">
        <f>(K5/F5)*100</f>
        <v>2.2515382303748517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7">
        <f>'Año 2016'!G7+'Año 2017'!G7+'Año 2018'!G7+'Año 2019'!G7+'Año 2020'!G7+'Año 2021'!G7+'Año 2022'!G7</f>
        <v>161144</v>
      </c>
      <c r="H7" s="6">
        <f>(G7/F6)*100</f>
        <v>52.03800223466574</v>
      </c>
      <c r="I7" s="4">
        <f>SUM(I9:I12)</f>
        <v>61955</v>
      </c>
      <c r="J7" s="6">
        <f>(I7/F6)*100</f>
        <v>20.00703984292754</v>
      </c>
      <c r="K7" s="4">
        <f>SUM(K9:K12)</f>
        <v>33220</v>
      </c>
      <c r="L7" s="6">
        <f>(K7/F6)*100</f>
        <v>10.727687250134016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</f>
        <v>7454</v>
      </c>
      <c r="H9" s="4"/>
      <c r="I9" s="4">
        <f>'Año 2016'!I9+'Año 2017'!I9+'Año 2018'!I9+'Año 2019'!I9+'Año 2020'!I9+'Año 2021'!I9+'Año 2022'!I9</f>
        <v>2711</v>
      </c>
      <c r="J9" s="7"/>
      <c r="K9" s="4">
        <f>'Año 2016'!K9+'Año 2017'!K9+'Año 2018'!K9+'Año 2019'!K9+'Año 2020'!K9+'Año 2021'!K9+'Año 2022'!K9</f>
        <v>1871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</f>
        <v>9247</v>
      </c>
      <c r="H10" s="4"/>
      <c r="I10" s="4">
        <f>'Año 2016'!I10+'Año 2017'!I10+'Año 2018'!I10+'Año 2019'!I10+'Año 2020'!I10+'Año 2021'!I10+'Año 2022'!I10</f>
        <v>1221</v>
      </c>
      <c r="J10" s="7"/>
      <c r="K10" s="4">
        <f>'Año 2016'!K10+'Año 2017'!K10+'Año 2018'!K10+'Año 2019'!K10+'Año 2020'!K10+'Año 2021'!K10+'Año 2022'!K10</f>
        <v>749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</f>
        <v>16109</v>
      </c>
      <c r="H11" s="4"/>
      <c r="I11" s="4">
        <f>'Año 2016'!I11+'Año 2017'!I11+'Año 2018'!I11+'Año 2019'!I11+'Año 2020'!I11+'Año 2021'!I11+'Año 2022'!I11</f>
        <v>505</v>
      </c>
      <c r="J11" s="7"/>
      <c r="K11" s="4">
        <f>'Año 2016'!K11+'Año 2017'!K11+'Año 2018'!K11+'Año 2019'!K11+'Año 2020'!K11+'Año 2021'!K11+'Año 2022'!K11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</f>
        <v>128334</v>
      </c>
      <c r="H12" s="4"/>
      <c r="I12" s="4">
        <f>'Año 2016'!I12+'Año 2017'!I12+'Año 2018'!I12+'Año 2019'!I12+'Año 2020'!I12+'Año 2021'!I12+'Año 2022'!I12</f>
        <v>57518</v>
      </c>
      <c r="J12" s="7"/>
      <c r="K12" s="4">
        <f>'Año 2016'!K12+'Año 2017'!K12+'Año 2018'!K12+'Año 2019'!K12+'Año 2020'!K12+'Año 2021'!K12+'Año 2022'!K12</f>
        <v>30311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27749</v>
      </c>
      <c r="H14" s="6">
        <f>(G14/F13)*100</f>
        <v>2.0746621169493666</v>
      </c>
      <c r="I14" s="4">
        <f>SUM(I16:I17)</f>
        <v>24019</v>
      </c>
      <c r="J14" s="6">
        <f>(I14/F13)*100</f>
        <v>1.7957875738587636</v>
      </c>
      <c r="K14" s="4">
        <f>SUM(K16:K17)</f>
        <v>3867</v>
      </c>
      <c r="L14" s="6">
        <f>(K14/F13)*100</f>
        <v>0.28911738823897082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</f>
        <v>25645</v>
      </c>
      <c r="H16" s="4"/>
      <c r="I16" s="4">
        <f>'Año 2016'!I16+'Año 2017'!I16+'Año 2018'!I16+'Año 2019'!I16+'Año 2020'!I16+'Año 2021'!I16+'Año 2022'!I16</f>
        <v>24005</v>
      </c>
      <c r="J16" s="4"/>
      <c r="K16" s="4">
        <f>'Año 2016'!K16+'Año 2017'!K16+'Año 2018'!K16+'Año 2019'!K16+'Año 2020'!K16+'Año 2021'!K16+'Año 2022'!K16</f>
        <v>3865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f>'Año 2016'!G17+'Año 2017'!G17+'Año 2018'!G17+'Año 2019'!G17+'Año 2020'!G17+'Año 2021'!G17+'Año 2022'!G17</f>
        <v>2104</v>
      </c>
      <c r="H17" s="4"/>
      <c r="I17" s="4">
        <f>'Año 2016'!I17+'Año 2017'!I17+'Año 2018'!I17+'Año 2019'!I17+'Año 2020'!I17+'Año 2021'!I17+'Año 2022'!I17</f>
        <v>14</v>
      </c>
      <c r="J17" s="4"/>
      <c r="K17" s="4">
        <f>'Año 2016'!K17+'Año 2017'!K17+'Año 2018'!K17+'Año 2019'!K17+'Año 2020'!K17+'Año 2021'!K17+'Año 2022'!K17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J7:J14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1">
    <pageSetUpPr fitToPage="1"/>
  </sheetPr>
  <dimension ref="A1:L17"/>
  <sheetViews>
    <sheetView zoomScale="85" zoomScaleNormal="85" workbookViewId="0">
      <selection activeCell="F6" sqref="F6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44" t="s">
        <v>47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7"/>
    </row>
    <row r="2" spans="1:12" s="15" customFormat="1" x14ac:dyDescent="0.25">
      <c r="A2" s="48" t="s">
        <v>48</v>
      </c>
      <c r="B2" s="16"/>
      <c r="C2" s="16"/>
      <c r="L2" s="49"/>
    </row>
    <row r="3" spans="1:12" s="15" customFormat="1" x14ac:dyDescent="0.25">
      <c r="A3" s="48"/>
      <c r="B3" s="16"/>
      <c r="C3" s="16"/>
      <c r="L3" s="49"/>
    </row>
    <row r="4" spans="1:12" ht="60" x14ac:dyDescent="0.25">
      <c r="A4" s="57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11" t="s">
        <v>23</v>
      </c>
      <c r="H4" s="11" t="s">
        <v>1</v>
      </c>
      <c r="I4" s="12" t="s">
        <v>24</v>
      </c>
      <c r="J4" s="12" t="s">
        <v>1</v>
      </c>
      <c r="K4" s="11" t="s">
        <v>25</v>
      </c>
      <c r="L4" s="50" t="s">
        <v>1</v>
      </c>
    </row>
    <row r="5" spans="1:12" ht="30" x14ac:dyDescent="0.25">
      <c r="A5" s="68" t="s">
        <v>63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2022'!G5+'Año 2023'!G5</f>
        <v>206242</v>
      </c>
      <c r="H5" s="6">
        <f>(G5/F5)*100</f>
        <v>12.520876525709014</v>
      </c>
      <c r="I5" s="7">
        <f>'Año 2016'!I5+'Año 2017'!I5+'Año 2018'!I5+'Año 2019'!I5+'Año 2020'!I5+'Año 2021'!I5+'Año 2022'!I5+'Año 2023'!I5</f>
        <v>100666</v>
      </c>
      <c r="J5" s="6">
        <f>(I5/F5)*100</f>
        <v>6.1113961091194975</v>
      </c>
      <c r="K5" s="7">
        <f>'Año 2016'!K5+'Año 2017'!K5+'Año 2018'!K5+'Año 2019'!K5+'Año 2020'!K5+'Año 2021'!K5+'Año 2022'!K5+'Año 2023'!K5</f>
        <v>51498</v>
      </c>
      <c r="L5" s="51">
        <f>(K5/F5)*100</f>
        <v>3.1264247792445903</v>
      </c>
    </row>
    <row r="6" spans="1:12" ht="30" x14ac:dyDescent="0.25">
      <c r="A6" s="68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52"/>
    </row>
    <row r="7" spans="1:12" ht="41.25" customHeight="1" x14ac:dyDescent="0.25">
      <c r="A7" s="68"/>
      <c r="B7" s="61"/>
      <c r="C7" s="2" t="s">
        <v>13</v>
      </c>
      <c r="D7" s="3"/>
      <c r="E7" s="3"/>
      <c r="F7" s="5"/>
      <c r="G7" s="4">
        <f>SUM(G9:G12)</f>
        <v>177071</v>
      </c>
      <c r="H7" s="6">
        <f>(G7/F6)*100</f>
        <v>57.181285643241431</v>
      </c>
      <c r="I7" s="4">
        <f>SUM(I9:I12)</f>
        <v>76647</v>
      </c>
      <c r="J7" s="6">
        <f>(I7/F6)*100</f>
        <v>24.75150646180078</v>
      </c>
      <c r="K7" s="4">
        <f>SUM(K9:K12)</f>
        <v>47631</v>
      </c>
      <c r="L7" s="51">
        <f>(K7/F6)*100</f>
        <v>15.381410939528395</v>
      </c>
    </row>
    <row r="8" spans="1:12" ht="30" x14ac:dyDescent="0.25">
      <c r="A8" s="68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53"/>
    </row>
    <row r="9" spans="1:12" ht="45" x14ac:dyDescent="0.25">
      <c r="A9" s="68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2022'!G9+'Año 2023'!G9</f>
        <v>7814</v>
      </c>
      <c r="H9" s="4"/>
      <c r="I9" s="4">
        <f>'Año 2016'!I9+'Año 2017'!I9+'Año 2018'!I9+'Año 2019'!I9+'Año 2020'!I9+'Año 2021'!I9+'Año 2022'!I9+'Año 2023'!I9</f>
        <v>2903</v>
      </c>
      <c r="J9" s="7"/>
      <c r="K9" s="4">
        <f>'Año 2016'!K9+'Año 2017'!K9+'Año 2018'!K9+'Año 2019'!K9+'Año 2020'!K9+'Año 2021'!K9+'Año 2022'!K9+'Año 2023'!K9</f>
        <v>2063</v>
      </c>
      <c r="L9" s="53"/>
    </row>
    <row r="10" spans="1:12" ht="30" x14ac:dyDescent="0.25">
      <c r="A10" s="68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2022'!G10+'Año 2023'!G10</f>
        <v>9677</v>
      </c>
      <c r="H10" s="4"/>
      <c r="I10" s="4">
        <f>'Año 2016'!I10+'Año 2017'!I10+'Año 2018'!I10+'Año 2019'!I10+'Año 2020'!I10+'Año 2021'!I10+'Año 2022'!I10+'Año 2023'!I10</f>
        <v>1221</v>
      </c>
      <c r="J10" s="7"/>
      <c r="K10" s="4">
        <f>'Año 2016'!K10+'Año 2017'!K10+'Año 2018'!K10+'Año 2019'!K10+'Año 2020'!K10+'Año 2021'!K10+'Año 2022'!K10+'Año 2023'!K10</f>
        <v>749</v>
      </c>
      <c r="L10" s="53"/>
    </row>
    <row r="11" spans="1:12" ht="45" x14ac:dyDescent="0.25">
      <c r="A11" s="68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2022'!G11+'Año 2023'!G11</f>
        <v>16373</v>
      </c>
      <c r="H11" s="4"/>
      <c r="I11" s="4">
        <f>'Año 2016'!I11+'Año 2017'!I11+'Año 2018'!I11+'Año 2019'!I11+'Año 2020'!I11+'Año 2021'!I11+'Año 2022'!I11+'Año 2023'!I11</f>
        <v>505</v>
      </c>
      <c r="J11" s="7"/>
      <c r="K11" s="4">
        <f>'Año 2016'!K11+'Año 2017'!K11+'Año 2018'!K11+'Año 2019'!K11+'Año 2020'!K11+'Año 2021'!K11+'Año 2022'!K11+'Año 2023'!K11</f>
        <v>289</v>
      </c>
      <c r="L11" s="53"/>
    </row>
    <row r="12" spans="1:12" ht="30" x14ac:dyDescent="0.25">
      <c r="A12" s="68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2022'!G12+'Año 2023'!G12</f>
        <v>143207</v>
      </c>
      <c r="H12" s="4"/>
      <c r="I12" s="4">
        <f>'Año 2016'!I12+'Año 2017'!I12+'Año 2018'!I12+'Año 2019'!I12+'Año 2020'!I12+'Año 2021'!I12+'Año 2022'!I12+'Año 2023'!I12</f>
        <v>72018</v>
      </c>
      <c r="J12" s="7"/>
      <c r="K12" s="4">
        <f>'Año 2016'!K12+'Año 2017'!K12+'Año 2018'!K12+'Año 2019'!K12+'Año 2020'!K12+'Año 2021'!K12+'Año 2022'!K12+'Año 2023'!K12</f>
        <v>44530</v>
      </c>
      <c r="L12" s="53"/>
    </row>
    <row r="13" spans="1:12" x14ac:dyDescent="0.25">
      <c r="A13" s="68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53"/>
    </row>
    <row r="14" spans="1:12" ht="30" x14ac:dyDescent="0.25">
      <c r="A14" s="68"/>
      <c r="B14" s="61"/>
      <c r="C14" s="2" t="s">
        <v>20</v>
      </c>
      <c r="D14" s="2"/>
      <c r="E14" s="2"/>
      <c r="F14" s="4"/>
      <c r="G14" s="4">
        <f>SUM(G16:G17)</f>
        <v>29171</v>
      </c>
      <c r="H14" s="6">
        <f>(G14/F13)*100</f>
        <v>2.1809783636718429</v>
      </c>
      <c r="I14" s="4">
        <f>SUM(I16:I17)</f>
        <v>24019</v>
      </c>
      <c r="J14" s="6">
        <f>(I14/F13)*100</f>
        <v>1.7957875738587636</v>
      </c>
      <c r="K14" s="4">
        <f>SUM(K16:K17)</f>
        <v>3867</v>
      </c>
      <c r="L14" s="51">
        <f>(K14/F13)*100</f>
        <v>0.28911738823897082</v>
      </c>
    </row>
    <row r="15" spans="1:12" ht="30" x14ac:dyDescent="0.25">
      <c r="A15" s="68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52"/>
    </row>
    <row r="16" spans="1:12" ht="45" x14ac:dyDescent="0.25">
      <c r="A16" s="68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2022'!G16+'Año 2023'!G16</f>
        <v>27067</v>
      </c>
      <c r="H16" s="4"/>
      <c r="I16" s="4">
        <f>'Año 2016'!I16+'Año 2017'!I16+'Año 2018'!I16+'Año 2019'!I16+'Año 2020'!I16+'Año 2021'!I16+'Año 2022'!I16+'Año 2023'!I16</f>
        <v>24005</v>
      </c>
      <c r="J16" s="4"/>
      <c r="K16" s="4">
        <f>'Año 2016'!K16+'Año 2017'!K16+'Año 2018'!K16+'Año 2019'!K16+'Año 2020'!K16+'Año 2021'!K16+'Año 2022'!K16+'Año 2023'!K16</f>
        <v>3865</v>
      </c>
      <c r="L16" s="52"/>
    </row>
    <row r="17" spans="1:12" ht="45.75" thickBot="1" x14ac:dyDescent="0.3">
      <c r="A17" s="69"/>
      <c r="B17" s="70"/>
      <c r="C17" s="54"/>
      <c r="D17" s="54"/>
      <c r="E17" s="54" t="s">
        <v>22</v>
      </c>
      <c r="F17" s="55"/>
      <c r="G17" s="55">
        <f>'Año 2016'!G17+'Año 2017'!G17+'Año 2018'!G17+'Año 2019'!G17+'Año 2020'!G17+'Año 2021'!G17+'Año 2022'!G17+'Año 2023'!G17</f>
        <v>2104</v>
      </c>
      <c r="H17" s="55"/>
      <c r="I17" s="55">
        <f>'Año 2016'!I17+'Año 2017'!I17+'Año 2018'!I17+'Año 2019'!I17+'Año 2020'!I17+'Año 2021'!I17+'Año 2022'!I17+'Año 2023'!I17</f>
        <v>14</v>
      </c>
      <c r="J17" s="55"/>
      <c r="K17" s="55">
        <f>'Año 2016'!K17+'Año 2017'!K17+'Año 2018'!K17+'Año 2019'!K17+'Año 2020'!K17+'Año 2021'!K17+'Año 2022'!K17+'Año 2023'!K17</f>
        <v>2</v>
      </c>
      <c r="L17" s="56"/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paperSize="4632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"/>
  <sheetViews>
    <sheetView workbookViewId="0">
      <selection activeCell="G17" sqref="G1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49</v>
      </c>
      <c r="G4" s="11" t="s">
        <v>53</v>
      </c>
      <c r="H4" s="11" t="s">
        <v>1</v>
      </c>
      <c r="I4" s="12" t="s">
        <v>54</v>
      </c>
      <c r="J4" s="12" t="s">
        <v>1</v>
      </c>
      <c r="K4" s="11" t="s">
        <v>55</v>
      </c>
      <c r="L4" s="11" t="s">
        <v>1</v>
      </c>
    </row>
    <row r="5" spans="1:12" ht="30" x14ac:dyDescent="0.25">
      <c r="A5" s="60">
        <v>2013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55447</v>
      </c>
      <c r="H5" s="6">
        <f>(G5/F5)*100</f>
        <v>3.3661671275539784</v>
      </c>
      <c r="I5" s="7">
        <f>I7+I14</f>
        <v>15407</v>
      </c>
      <c r="J5" s="6">
        <f>(I5/F5)*100</f>
        <v>0.93535334525265834</v>
      </c>
      <c r="K5" s="7">
        <f>K7+K14</f>
        <v>14096</v>
      </c>
      <c r="L5" s="6">
        <f>(K5/F5)*100</f>
        <v>0.85576301386911613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42957</v>
      </c>
      <c r="H7" s="6">
        <f>(G7/F6)*100</f>
        <v>13.872042781577571</v>
      </c>
      <c r="I7" s="4">
        <f>SUM(I9:I12)</f>
        <v>15357</v>
      </c>
      <c r="J7" s="6">
        <f>(I7/F6)*100</f>
        <v>4.9592141210207128</v>
      </c>
      <c r="K7" s="4">
        <f>SUM(K9:K12)</f>
        <v>14049</v>
      </c>
      <c r="L7" s="6">
        <f>(K7/F6)*100</f>
        <v>4.536823545368236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8319</v>
      </c>
      <c r="H9" s="4"/>
      <c r="I9" s="4">
        <v>2900</v>
      </c>
      <c r="J9" s="7"/>
      <c r="K9" s="4">
        <v>1878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0</v>
      </c>
      <c r="H10" s="4"/>
      <c r="I10" s="4">
        <v>0</v>
      </c>
      <c r="J10" s="7"/>
      <c r="K10" s="4">
        <v>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5319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29319</v>
      </c>
      <c r="H12" s="4"/>
      <c r="I12" s="4">
        <v>12457</v>
      </c>
      <c r="J12" s="7"/>
      <c r="K12" s="4">
        <v>12171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12490</v>
      </c>
      <c r="H14" s="6">
        <f>(G14/F13)*100</f>
        <v>0.93381851024172369</v>
      </c>
      <c r="I14" s="4">
        <f>SUM(I16:I17)</f>
        <v>50</v>
      </c>
      <c r="J14" s="6">
        <f>(I14/F13)*100</f>
        <v>3.7382646526890459E-3</v>
      </c>
      <c r="K14" s="4">
        <f>SUM(K16:K17)</f>
        <v>47</v>
      </c>
      <c r="L14" s="6">
        <f>(K14/F13)*100</f>
        <v>3.513968773527703E-3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6171</v>
      </c>
      <c r="H16" s="4"/>
      <c r="I16" s="4">
        <v>50</v>
      </c>
      <c r="J16" s="4"/>
      <c r="K16" s="4">
        <v>47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6319</v>
      </c>
      <c r="H17" s="4"/>
      <c r="I17" s="4">
        <v>0</v>
      </c>
      <c r="J17" s="4"/>
      <c r="K17" s="4"/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"/>
  <sheetViews>
    <sheetView workbookViewId="0">
      <selection activeCell="K14" sqref="K14:L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57</v>
      </c>
      <c r="G4" s="11" t="s">
        <v>56</v>
      </c>
      <c r="H4" s="11" t="s">
        <v>1</v>
      </c>
      <c r="I4" s="12" t="s">
        <v>58</v>
      </c>
      <c r="J4" s="12" t="s">
        <v>1</v>
      </c>
      <c r="K4" s="11" t="s">
        <v>59</v>
      </c>
      <c r="L4" s="11" t="s">
        <v>1</v>
      </c>
    </row>
    <row r="5" spans="1:12" ht="30" x14ac:dyDescent="0.25">
      <c r="A5" s="60">
        <v>2014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55447</v>
      </c>
      <c r="H5" s="6">
        <f>(G5/F5)*100</f>
        <v>3.3661671275539784</v>
      </c>
      <c r="I5" s="7">
        <f>I7+I14</f>
        <v>13630</v>
      </c>
      <c r="J5" s="6">
        <f>(I5/F5)*100</f>
        <v>0.82747232399517956</v>
      </c>
      <c r="K5" s="7">
        <f>K7+K14</f>
        <v>8868</v>
      </c>
      <c r="L5" s="6">
        <f>(K5/F5)*100</f>
        <v>0.53837304249370899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42957</v>
      </c>
      <c r="H7" s="6">
        <f>(G7/F6)*100</f>
        <v>13.872042781577571</v>
      </c>
      <c r="I7" s="4">
        <f>SUM(I9:I12)</f>
        <v>13585</v>
      </c>
      <c r="J7" s="6">
        <f>(I7/F6)*100</f>
        <v>4.3869846867269899</v>
      </c>
      <c r="K7" s="4">
        <f>SUM(K9:K12)</f>
        <v>8853</v>
      </c>
      <c r="L7" s="6">
        <f>(K7/F6)*100</f>
        <v>2.8588866714460095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8319</v>
      </c>
      <c r="H9" s="4"/>
      <c r="I9" s="4">
        <v>670</v>
      </c>
      <c r="J9" s="7"/>
      <c r="K9" s="4">
        <v>480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0</v>
      </c>
      <c r="H10" s="4"/>
      <c r="I10" s="4">
        <v>0</v>
      </c>
      <c r="J10" s="7"/>
      <c r="K10" s="4">
        <v>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5319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29319</v>
      </c>
      <c r="H12" s="4"/>
      <c r="I12" s="4">
        <v>12915</v>
      </c>
      <c r="J12" s="7"/>
      <c r="K12" s="4">
        <v>8373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12490</v>
      </c>
      <c r="H14" s="6">
        <f>(G14/F13)*100</f>
        <v>0.93381851024172369</v>
      </c>
      <c r="I14" s="4">
        <f>SUM(I16:I17)</f>
        <v>45</v>
      </c>
      <c r="J14" s="6">
        <f>(I14/F13)*100</f>
        <v>3.3644381874201414E-3</v>
      </c>
      <c r="K14" s="4">
        <f>SUM(K16:K17)</f>
        <v>15</v>
      </c>
      <c r="L14" s="6">
        <f>(K14/F13)*100</f>
        <v>1.1214793958067137E-3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6171</v>
      </c>
      <c r="H16" s="4"/>
      <c r="I16" s="4">
        <v>45</v>
      </c>
      <c r="J16" s="4"/>
      <c r="K16" s="4">
        <v>15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6319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7"/>
  <sheetViews>
    <sheetView zoomScale="85" zoomScaleNormal="85" workbookViewId="0">
      <selection activeCell="D9" sqref="D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57</v>
      </c>
      <c r="G4" s="11" t="s">
        <v>60</v>
      </c>
      <c r="H4" s="11" t="s">
        <v>1</v>
      </c>
      <c r="I4" s="12" t="s">
        <v>61</v>
      </c>
      <c r="J4" s="12" t="s">
        <v>1</v>
      </c>
      <c r="K4" s="11" t="s">
        <v>62</v>
      </c>
      <c r="L4" s="11" t="s">
        <v>1</v>
      </c>
    </row>
    <row r="5" spans="1:12" ht="30" x14ac:dyDescent="0.25">
      <c r="A5" s="60">
        <v>2015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13513</v>
      </c>
      <c r="H5" s="6">
        <f>(G5/F5)*100</f>
        <v>0.8203692967092342</v>
      </c>
      <c r="I5" s="7">
        <f>I7+I14</f>
        <v>11961</v>
      </c>
      <c r="J5" s="6">
        <f>(I5/F5)*100</f>
        <v>0.72614794330934285</v>
      </c>
      <c r="K5" s="7">
        <f>K7+K14</f>
        <v>6794</v>
      </c>
      <c r="L5" s="6">
        <f>(K5/F5)*100</f>
        <v>0.41246125966421504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13114</v>
      </c>
      <c r="H7" s="6">
        <f>(G7/F6)*100</f>
        <v>4.2348853280631396</v>
      </c>
      <c r="I7" s="4">
        <f>SUM(I9:I12)</f>
        <v>11461</v>
      </c>
      <c r="J7" s="6">
        <f>(I7/F6)*100</f>
        <v>3.7010843941537011</v>
      </c>
      <c r="K7" s="4">
        <f>SUM(K9:K12)</f>
        <v>6517</v>
      </c>
      <c r="L7" s="6">
        <f>(K7/F6)*100</f>
        <v>2.1045255210452551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1252</v>
      </c>
      <c r="H9" s="4"/>
      <c r="I9" s="4">
        <v>500</v>
      </c>
      <c r="J9" s="7"/>
      <c r="K9" s="4">
        <v>318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52</v>
      </c>
      <c r="H10" s="4"/>
      <c r="I10" s="4">
        <v>961</v>
      </c>
      <c r="J10" s="7"/>
      <c r="K10" s="4">
        <v>319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50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11760</v>
      </c>
      <c r="H12" s="4"/>
      <c r="I12" s="4">
        <v>10000</v>
      </c>
      <c r="J12" s="7"/>
      <c r="K12" s="4">
        <v>5880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399</v>
      </c>
      <c r="H14" s="6">
        <f>(G14/F13)*100</f>
        <v>2.9831351928458583E-2</v>
      </c>
      <c r="I14" s="4">
        <f>SUM(I16:I17)</f>
        <v>500</v>
      </c>
      <c r="J14" s="6">
        <f>(I14/F13)*100</f>
        <v>3.738264652689046E-2</v>
      </c>
      <c r="K14" s="4">
        <f>SUM(K16:K17)</f>
        <v>277</v>
      </c>
      <c r="L14" s="6">
        <f>(K14/F13)*100</f>
        <v>2.0709986175897314E-2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242</v>
      </c>
      <c r="H16" s="4"/>
      <c r="I16" s="4">
        <v>500</v>
      </c>
      <c r="J16" s="4"/>
      <c r="K16" s="4">
        <v>277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157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L17"/>
  <sheetViews>
    <sheetView zoomScale="85" zoomScaleNormal="85" workbookViewId="0">
      <selection activeCell="K14" sqref="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0</v>
      </c>
      <c r="H4" s="11" t="s">
        <v>1</v>
      </c>
      <c r="I4" s="12" t="s">
        <v>2</v>
      </c>
      <c r="J4" s="12" t="s">
        <v>1</v>
      </c>
      <c r="K4" s="11" t="s">
        <v>3</v>
      </c>
      <c r="L4" s="11" t="s">
        <v>1</v>
      </c>
    </row>
    <row r="5" spans="1:12" ht="30" x14ac:dyDescent="0.25">
      <c r="A5" s="60">
        <v>2016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24417</v>
      </c>
      <c r="H5" s="6">
        <f>(G5/F5)*100</f>
        <v>1.482347155905378</v>
      </c>
      <c r="I5" s="7">
        <f>I7+I14</f>
        <v>7495</v>
      </c>
      <c r="J5" s="6">
        <f>(I5/F5)*100</f>
        <v>0.45501871374496489</v>
      </c>
      <c r="K5" s="7">
        <f>K7+K14</f>
        <v>3098</v>
      </c>
      <c r="L5" s="6">
        <f>(K5/F5)*100</f>
        <v>0.18807844899024698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23789</v>
      </c>
      <c r="H7" s="6">
        <f>(G7/F6)*100</f>
        <v>7.6821478625357642</v>
      </c>
      <c r="I7" s="4">
        <f>SUM(I9:I12)</f>
        <v>7393</v>
      </c>
      <c r="J7" s="6">
        <f>(I7/F6)*100</f>
        <v>2.387410952445538</v>
      </c>
      <c r="K7" s="4">
        <f>SUM(K9:K12)</f>
        <v>3009</v>
      </c>
      <c r="L7" s="6">
        <f>(K7/F6)*100</f>
        <v>0.97169208114549233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1602</v>
      </c>
      <c r="H9" s="4"/>
      <c r="I9" s="4">
        <v>106</v>
      </c>
      <c r="J9" s="7"/>
      <c r="K9" s="4">
        <v>36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320</v>
      </c>
      <c r="H10" s="4"/>
      <c r="I10" s="4">
        <v>149</v>
      </c>
      <c r="J10" s="7"/>
      <c r="K10" s="4">
        <v>131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100</v>
      </c>
      <c r="H11" s="4"/>
      <c r="I11" s="4">
        <v>25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21767</v>
      </c>
      <c r="H12" s="4"/>
      <c r="I12" s="4">
        <v>7113</v>
      </c>
      <c r="J12" s="7"/>
      <c r="K12" s="4">
        <v>2842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628</v>
      </c>
      <c r="H14" s="6">
        <f>(G14/F13)*100</f>
        <v>4.6952604037774417E-2</v>
      </c>
      <c r="I14" s="4">
        <f>SUM(I16:I17)</f>
        <v>102</v>
      </c>
      <c r="J14" s="6">
        <f>(I14/F13)*100</f>
        <v>7.6260598914856545E-3</v>
      </c>
      <c r="K14" s="4">
        <f>SUM(K16:K17)</f>
        <v>89</v>
      </c>
      <c r="L14" s="6">
        <f>(K14/F13)*100</f>
        <v>6.6541110817865019E-3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528</v>
      </c>
      <c r="H16" s="4"/>
      <c r="I16" s="4">
        <v>92</v>
      </c>
      <c r="J16" s="4"/>
      <c r="K16" s="4">
        <v>89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100</v>
      </c>
      <c r="H17" s="4"/>
      <c r="I17" s="4">
        <v>10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  <ignoredErrors>
    <ignoredError sqref="H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:L17"/>
  <sheetViews>
    <sheetView zoomScaleNormal="100" workbookViewId="0">
      <selection activeCell="K7" sqref="K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6"/>
      <c r="B3" s="16"/>
      <c r="C3" s="16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26</v>
      </c>
      <c r="H4" s="11" t="s">
        <v>1</v>
      </c>
      <c r="I4" s="12" t="s">
        <v>27</v>
      </c>
      <c r="J4" s="12" t="s">
        <v>1</v>
      </c>
      <c r="K4" s="11" t="s">
        <v>28</v>
      </c>
      <c r="L4" s="11" t="s">
        <v>1</v>
      </c>
    </row>
    <row r="5" spans="1:12" ht="30" x14ac:dyDescent="0.25">
      <c r="A5" s="60">
        <v>2017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22630</v>
      </c>
      <c r="H5" s="6">
        <f>(G5/F5)*100</f>
        <v>1.3738590382986731</v>
      </c>
      <c r="I5" s="7">
        <f>I7+I14</f>
        <v>4670</v>
      </c>
      <c r="J5" s="6">
        <f>(I5/F5)*100</f>
        <v>0.28351399508859054</v>
      </c>
      <c r="K5" s="7">
        <f>K7+K14</f>
        <v>4108</v>
      </c>
      <c r="L5" s="6">
        <f>(K5/F5)*100</f>
        <v>0.24939518026208352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21878</v>
      </c>
      <c r="H7" s="6">
        <f>(G7/F6)*100</f>
        <v>7.0650313563645994</v>
      </c>
      <c r="I7" s="4">
        <f>SUM(I9:I12)</f>
        <v>4547</v>
      </c>
      <c r="J7" s="6">
        <f>(I7/F6)*100</f>
        <v>1.4683562289692764</v>
      </c>
      <c r="K7" s="4">
        <f>SUM(K9:K12)</f>
        <v>4027</v>
      </c>
      <c r="L7" s="6">
        <f>(K7/F6)*100</f>
        <v>1.3004333701471908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3021</v>
      </c>
      <c r="H9" s="4"/>
      <c r="I9" s="4">
        <v>629</v>
      </c>
      <c r="J9" s="7"/>
      <c r="K9" s="4">
        <v>586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1228</v>
      </c>
      <c r="H10" s="4"/>
      <c r="I10" s="4">
        <v>30</v>
      </c>
      <c r="J10" s="7"/>
      <c r="K10" s="4">
        <v>30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100</v>
      </c>
      <c r="H11" s="4"/>
      <c r="I11" s="4">
        <v>56</v>
      </c>
      <c r="J11" s="7"/>
      <c r="K11" s="9">
        <v>56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17529</v>
      </c>
      <c r="H12" s="4"/>
      <c r="I12" s="4">
        <v>3832</v>
      </c>
      <c r="J12" s="7"/>
      <c r="K12" s="4">
        <v>3355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752</v>
      </c>
      <c r="H14" s="6">
        <f>(G14/F13)*100</f>
        <v>5.6223500376443247E-2</v>
      </c>
      <c r="I14" s="4">
        <f>SUM(I16:I17)</f>
        <v>123</v>
      </c>
      <c r="J14" s="6">
        <f>(I14/F13)*100</f>
        <v>9.1961310456150532E-3</v>
      </c>
      <c r="K14" s="4">
        <f>SUM(K16:K17)</f>
        <v>81</v>
      </c>
      <c r="L14" s="6">
        <f>(K14/F13)*100</f>
        <v>6.0559887373562542E-3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645</v>
      </c>
      <c r="H16" s="4"/>
      <c r="I16" s="4">
        <v>121</v>
      </c>
      <c r="J16" s="4"/>
      <c r="K16" s="4">
        <v>79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107</v>
      </c>
      <c r="H17" s="4"/>
      <c r="I17" s="4">
        <v>2</v>
      </c>
      <c r="J17" s="4"/>
      <c r="K17" s="4">
        <v>2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  <ignoredErrors>
    <ignoredError sqref="J7 H7 H5 J5 H14 J1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L17"/>
  <sheetViews>
    <sheetView topLeftCell="A2" zoomScaleNormal="100" workbookViewId="0">
      <selection activeCell="K12" sqref="K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64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29</v>
      </c>
      <c r="H4" s="11" t="s">
        <v>1</v>
      </c>
      <c r="I4" s="12" t="s">
        <v>30</v>
      </c>
      <c r="J4" s="12" t="s">
        <v>1</v>
      </c>
      <c r="K4" s="11" t="s">
        <v>31</v>
      </c>
      <c r="L4" s="11" t="s">
        <v>1</v>
      </c>
    </row>
    <row r="5" spans="1:12" ht="30" x14ac:dyDescent="0.25">
      <c r="A5" s="60">
        <v>2018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31625</v>
      </c>
      <c r="H5" s="6">
        <f>(G5/F5)*100</f>
        <v>1.9199422044275536</v>
      </c>
      <c r="I5" s="7">
        <f>I7+I14</f>
        <v>4913</v>
      </c>
      <c r="J5" s="6">
        <f>(I5/F5)*100</f>
        <v>0.29826643637478484</v>
      </c>
      <c r="K5" s="7">
        <f>K7+K14</f>
        <v>3817</v>
      </c>
      <c r="L5" s="6">
        <f>(K5/F5)*100</f>
        <v>0.23172867649960388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25300</v>
      </c>
      <c r="H7" s="6">
        <f>(G7/F6)*100</f>
        <v>8.1700929388437871</v>
      </c>
      <c r="I7" s="4">
        <f>SUM(I9:I12)</f>
        <v>4817</v>
      </c>
      <c r="J7" s="6">
        <f>(I7/F6)*100</f>
        <v>1.5555469441268981</v>
      </c>
      <c r="K7" s="4">
        <f>SUM(K9:K12)</f>
        <v>3753</v>
      </c>
      <c r="L7" s="6">
        <f>(K7/F6)*100</f>
        <v>1.2119509406909379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575</v>
      </c>
      <c r="H9" s="4"/>
      <c r="I9" s="4">
        <v>664</v>
      </c>
      <c r="J9" s="7"/>
      <c r="K9" s="4">
        <v>546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1725</v>
      </c>
      <c r="H10" s="4"/>
      <c r="I10" s="4">
        <v>206</v>
      </c>
      <c r="J10" s="7"/>
      <c r="K10" s="4">
        <v>206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5750</v>
      </c>
      <c r="H11" s="4"/>
      <c r="I11" s="4">
        <v>79</v>
      </c>
      <c r="J11" s="7"/>
      <c r="K11" s="9">
        <v>25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17250</v>
      </c>
      <c r="H12" s="4"/>
      <c r="I12" s="4">
        <v>3868</v>
      </c>
      <c r="J12" s="7"/>
      <c r="K12" s="4">
        <v>2976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6325</v>
      </c>
      <c r="H14" s="6">
        <f>(G14/F13)*100</f>
        <v>0.47289047856516436</v>
      </c>
      <c r="I14" s="4">
        <f>SUM(I16:I17)</f>
        <v>96</v>
      </c>
      <c r="J14" s="6">
        <f>(I14/F13)*100</f>
        <v>7.1774681331629687E-3</v>
      </c>
      <c r="K14" s="4">
        <f>SUM(K16:K17)</f>
        <v>64</v>
      </c>
      <c r="L14" s="6">
        <f>(K14/F13)*100</f>
        <v>4.7849787554419786E-3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5750</v>
      </c>
      <c r="H16" s="4"/>
      <c r="I16" s="4">
        <v>94</v>
      </c>
      <c r="J16" s="4"/>
      <c r="K16" s="4">
        <v>64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575</v>
      </c>
      <c r="H17" s="4"/>
      <c r="I17" s="4">
        <v>2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  <ignoredErrors>
    <ignoredError sqref="H5 H7 H14 J14 J7 J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4"/>
  <dimension ref="A1:L17"/>
  <sheetViews>
    <sheetView view="pageBreakPreview" topLeftCell="A4" zoomScaleNormal="100" zoomScaleSheetLayoutView="100" workbookViewId="0">
      <selection activeCell="I7" sqref="I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32</v>
      </c>
      <c r="H4" s="11" t="s">
        <v>1</v>
      </c>
      <c r="I4" s="12" t="s">
        <v>33</v>
      </c>
      <c r="J4" s="12" t="s">
        <v>1</v>
      </c>
      <c r="K4" s="11" t="s">
        <v>34</v>
      </c>
      <c r="L4" s="11" t="s">
        <v>1</v>
      </c>
    </row>
    <row r="5" spans="1:12" ht="30" x14ac:dyDescent="0.25">
      <c r="A5" s="60">
        <v>2019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36369</v>
      </c>
      <c r="H5" s="6">
        <f>(G5/F5)*100</f>
        <v>2.2079487125004174</v>
      </c>
      <c r="I5" s="7">
        <f>I7+I14</f>
        <v>8441</v>
      </c>
      <c r="J5" s="6">
        <f>(I5/F5)*100</f>
        <v>0.51245002838175435</v>
      </c>
      <c r="K5" s="7">
        <f>K7+K14</f>
        <v>7328</v>
      </c>
      <c r="L5" s="6">
        <f>(K5/F5)*100</f>
        <v>0.44488020471288892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26682</v>
      </c>
      <c r="H7" s="6">
        <f>(G7/F6)*100</f>
        <v>8.6163802290209457</v>
      </c>
      <c r="I7" s="4">
        <f>SUM(I9:I12)</f>
        <v>7880</v>
      </c>
      <c r="J7" s="6">
        <f>(I7/F6)*100</f>
        <v>2.5446771683039144</v>
      </c>
      <c r="K7" s="4">
        <f>SUM(K9:K12)</f>
        <v>6807</v>
      </c>
      <c r="L7" s="6">
        <f>(K7/F6)*100</f>
        <v>2.1981748076960335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661</v>
      </c>
      <c r="H9" s="4"/>
      <c r="I9" s="4">
        <v>355</v>
      </c>
      <c r="J9" s="7"/>
      <c r="K9" s="4">
        <v>329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1984</v>
      </c>
      <c r="H10" s="4"/>
      <c r="I10" s="4">
        <v>216</v>
      </c>
      <c r="J10" s="7"/>
      <c r="K10" s="4">
        <v>216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4200</v>
      </c>
      <c r="H11" s="4"/>
      <c r="I11" s="4">
        <v>115</v>
      </c>
      <c r="J11" s="7"/>
      <c r="K11" s="9">
        <v>115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19837</v>
      </c>
      <c r="H12" s="4"/>
      <c r="I12" s="4">
        <v>7194</v>
      </c>
      <c r="J12" s="7"/>
      <c r="K12" s="4">
        <v>6147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9687</v>
      </c>
      <c r="H14" s="6">
        <f>(G14/F13)*100</f>
        <v>0.72425139381197567</v>
      </c>
      <c r="I14" s="4">
        <f>SUM(I16:I17)</f>
        <v>561</v>
      </c>
      <c r="J14" s="6">
        <f>(I14/F13)*100</f>
        <v>4.1943329403171095E-2</v>
      </c>
      <c r="K14" s="4">
        <f>SUM(K16:K17)</f>
        <v>521</v>
      </c>
      <c r="L14" s="6">
        <f>(K14/F13)*100</f>
        <v>3.8952717681019856E-2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9026</v>
      </c>
      <c r="H16" s="4"/>
      <c r="I16" s="4">
        <v>561</v>
      </c>
      <c r="J16" s="4"/>
      <c r="K16" s="4">
        <v>521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661</v>
      </c>
      <c r="H17" s="4"/>
      <c r="I17" s="17">
        <v>0</v>
      </c>
      <c r="J17" s="4"/>
      <c r="K17" s="17">
        <v>0</v>
      </c>
      <c r="L17" s="4"/>
    </row>
  </sheetData>
  <mergeCells count="2">
    <mergeCell ref="A5:A17"/>
    <mergeCell ref="B5:B17"/>
  </mergeCells>
  <pageMargins left="0.7" right="0.7" top="0.75" bottom="0.75" header="0.3" footer="0.3"/>
  <pageSetup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6"/>
  <dimension ref="A1:L17"/>
  <sheetViews>
    <sheetView topLeftCell="A3" zoomScale="110" zoomScaleNormal="110" workbookViewId="0">
      <selection activeCell="K12" sqref="K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35</v>
      </c>
      <c r="H4" s="11" t="s">
        <v>1</v>
      </c>
      <c r="I4" s="12" t="s">
        <v>36</v>
      </c>
      <c r="J4" s="12" t="s">
        <v>1</v>
      </c>
      <c r="K4" s="11" t="s">
        <v>37</v>
      </c>
      <c r="L4" s="11" t="s">
        <v>1</v>
      </c>
    </row>
    <row r="5" spans="1:12" ht="30" x14ac:dyDescent="0.25">
      <c r="A5" s="60">
        <v>2020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35919</v>
      </c>
      <c r="H5" s="6">
        <f>(G5/F5)*100</f>
        <v>2.1806293767852427</v>
      </c>
      <c r="I5" s="7">
        <f>I7+I14</f>
        <v>25121</v>
      </c>
      <c r="J5" s="6">
        <f>(I5/F5)*100</f>
        <v>1.5250867388908957</v>
      </c>
      <c r="K5" s="7">
        <f>K7+K14</f>
        <v>7062</v>
      </c>
      <c r="L5" s="6">
        <f>(K5/F5)*100</f>
        <v>0.42873144182347456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26232</v>
      </c>
      <c r="H7" s="6">
        <f>(G7/F6)*100</f>
        <v>8.4710623704249084</v>
      </c>
      <c r="I7" s="4">
        <f>SUM(I9:I12)</f>
        <v>14454</v>
      </c>
      <c r="J7" s="6">
        <f>(I7/F6)*100</f>
        <v>4.6676096181046676</v>
      </c>
      <c r="K7" s="4">
        <f>SUM(K9:K12)</f>
        <v>6285</v>
      </c>
      <c r="L7" s="6">
        <f>(K7/F6)*100</f>
        <v>2.0296060917246321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661</v>
      </c>
      <c r="H9" s="4"/>
      <c r="I9" s="4">
        <v>488</v>
      </c>
      <c r="J9" s="7"/>
      <c r="K9" s="4">
        <v>296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1984</v>
      </c>
      <c r="H10" s="4"/>
      <c r="I10" s="4">
        <v>313</v>
      </c>
      <c r="J10" s="7"/>
      <c r="K10" s="4">
        <v>154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4200</v>
      </c>
      <c r="H11" s="4"/>
      <c r="I11" s="4">
        <v>115</v>
      </c>
      <c r="J11" s="7"/>
      <c r="K11" s="9">
        <v>93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19387</v>
      </c>
      <c r="H12" s="4"/>
      <c r="I12" s="4">
        <v>13538</v>
      </c>
      <c r="J12" s="7"/>
      <c r="K12" s="4">
        <v>5742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9687</v>
      </c>
      <c r="H14" s="6">
        <f>(G14/F13)*100</f>
        <v>0.72425139381197567</v>
      </c>
      <c r="I14" s="4">
        <f>SUM(I16:I17)</f>
        <v>10667</v>
      </c>
      <c r="J14" s="6">
        <f>(I14/F13)*100</f>
        <v>0.79752138100468106</v>
      </c>
      <c r="K14" s="4">
        <f>SUM(K16:K17)</f>
        <v>777</v>
      </c>
      <c r="L14" s="6">
        <f>(K14/F13)*100</f>
        <v>5.8092632702787771E-2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9026</v>
      </c>
      <c r="H16" s="4"/>
      <c r="I16" s="4">
        <v>10667</v>
      </c>
      <c r="J16" s="4"/>
      <c r="K16" s="4">
        <v>777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661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H5:J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4</vt:i4>
      </vt:variant>
    </vt:vector>
  </HeadingPairs>
  <TitlesOfParts>
    <vt:vector size="21" baseType="lpstr">
      <vt:lpstr>Año 2012</vt:lpstr>
      <vt:lpstr>Año 2013</vt:lpstr>
      <vt:lpstr>Año 2014</vt:lpstr>
      <vt:lpstr>Año 2015</vt:lpstr>
      <vt:lpstr>Año 2016</vt:lpstr>
      <vt:lpstr>Año 2017</vt:lpstr>
      <vt:lpstr>Año 2018</vt:lpstr>
      <vt:lpstr>Año 2019</vt:lpstr>
      <vt:lpstr>Año 2020</vt:lpstr>
      <vt:lpstr>Año 2021</vt:lpstr>
      <vt:lpstr>Año 2022</vt:lpstr>
      <vt:lpstr>Año 2023</vt:lpstr>
      <vt:lpstr>Año 2024</vt:lpstr>
      <vt:lpstr>Años 2016-2020</vt:lpstr>
      <vt:lpstr>Años 2016-2021</vt:lpstr>
      <vt:lpstr>Años 2016-2022</vt:lpstr>
      <vt:lpstr>Años 2016-2023</vt:lpstr>
      <vt:lpstr>'Año 2022'!Área_de_impresión</vt:lpstr>
      <vt:lpstr>'Año 2023'!Área_de_impresión</vt:lpstr>
      <vt:lpstr>'Año 2024'!Área_de_impresión</vt:lpstr>
      <vt:lpstr>'Años 2016-2023'!Área_de_impresión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Andrés Herrera Jiménez</dc:creator>
  <cp:lastModifiedBy>Jonnathan Pernillo</cp:lastModifiedBy>
  <cp:lastPrinted>2024-02-20T20:34:31Z</cp:lastPrinted>
  <dcterms:created xsi:type="dcterms:W3CDTF">2018-08-14T17:54:43Z</dcterms:created>
  <dcterms:modified xsi:type="dcterms:W3CDTF">2024-02-20T20:34:57Z</dcterms:modified>
</cp:coreProperties>
</file>