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19\EVELIN\Seguimiento Producción 2019.UDAF\03.12.2019 (Noviembre)\Seguimiento Físico y Financiero funcionamiento e inversión\"/>
    </mc:Choice>
  </mc:AlternateContent>
  <xr:revisionPtr revIDLastSave="0" documentId="13_ncr:1_{62F59844-6D4A-49C7-A917-015A743B13C2}" xr6:coauthVersionLast="45" xr6:coauthVersionMax="45" xr10:uidLastSave="{00000000-0000-0000-0000-000000000000}"/>
  <bookViews>
    <workbookView xWindow="-120" yWindow="-120" windowWidth="19800" windowHeight="117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<sst xmlns="http://schemas.openxmlformats.org/spreadsheetml/2006/main" count="728" uniqueCount="193">
  <si>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</si>
  <si>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</si>
  <si>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</si>
  <si>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</si>
  <si>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</si>
  <si>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</si>
  <si>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</si>
  <si>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</si>
  <si>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</si>
  <si>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</si>
  <si>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</si>
  <si>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</si>
  <si>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</si>
  <si>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</si>
  <si>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</si>
  <si>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</si>
  <si>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</si>
  <si>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</si>
  <si>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</si>
  <si>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</si>
  <si>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</si>
  <si>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</si>
  <si>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</si>
  <si>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</si>
  <si>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</si>
  <si>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</si>
  <si>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</si>
  <si>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</si>
  <si>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</si>
  <si>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</si>
  <si>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</si>
  <si>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</si>
  <si>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</si>
  <si>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</si>
  <si>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</si>
  <si>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</si>
  <si>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</si>
  <si>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</si>
  <si>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</si>
  <si>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</si>
  <si>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</si>
  <si>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</si>
  <si>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</si>
  <si>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</si>
  <si>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</si>
  <si>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</si>
  <si>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</si>
  <si>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</si>
  <si>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</si>
  <si>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</si>
  <si>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</si>
  <si>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</si>
  <si>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</si>
  <si>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</si>
  <si>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</si>
  <si>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</si>
  <si>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</si>
  <si>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</si>
  <si>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</si>
  <si>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</si>
  <si>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</si>
  <si>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</si>
  <si>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</si>
  <si>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</si>
  <si>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</si>
  <si>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</si>
  <si>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</si>
  <si>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</si>
  <si>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</si>
  <si>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</si>
  <si>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</si>
  <si>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</si>
  <si>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</si>
  <si>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</si>
  <si>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</si>
  <si>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</si>
  <si>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</si>
  <si>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</si>
  <si>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</si>
  <si>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</si>
  <si>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</si>
  <si>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</si>
  <si>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</si>
  <si>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</si>
  <si>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</si>
  <si>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</si>
  <si>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</si>
  <si>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</si>
  <si>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</si>
  <si>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</si>
  <si>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</si>
  <si>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</si>
  <si>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</si>
  <si>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</si>
  <si>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</si>
  <si>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</si>
  <si>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</si>
  <si>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</si>
  <si>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</si>
  <si>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</si>
  <si>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</si>
  <si>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</si>
  <si>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</si>
  <si>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</si>
  <si>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</si>
  <si>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</si>
  <si>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</si>
  <si>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</si>
  <si>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</si>
  <si>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</si>
  <si>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</si>
  <si>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</si>
  <si>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</si>
  <si>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</si>
  <si>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</si>
  <si>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</si>
  <si>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</si>
  <si>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</si>
  <si>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</si>
  <si>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</si>
  <si>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</si>
  <si>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</si>
  <si>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</si>
  <si>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</si>
  <si>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</si>
  <si>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</si>
  <si>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</si>
  <si>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</si>
  <si>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</si>
  <si>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</si>
  <si>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</si>
  <si>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</si>
  <si>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</si>
  <si>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</si>
  <si>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</si>
  <si>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</si>
  <si>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</si>
  <si>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</si>
  <si>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</si>
  <si>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</si>
  <si>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</si>
  <si>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</si>
  <si>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</si>
  <si>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</si>
  <si>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</si>
  <si>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</si>
  <si>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</si>
  <si>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</si>
  <si>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</si>
  <si>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</si>
  <si>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</si>
  <si>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</si>
  <si>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</si>
  <si>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</si>
  <si>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</si>
  <si>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</si>
  <si>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</si>
  <si>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</si>
  <si>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</si>
  <si>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</si>
  <si>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</si>
  <si>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</si>
  <si>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</si>
  <si>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</si>
  <si>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</si>
  <si>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</si>
  <si>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</si>
  <si>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</si>
  <si>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</si>
  <si>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</si>
  <si>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</si>
  <si>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</si>
  <si>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</si>
  <si>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</si>
  <si>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</si>
  <si>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</si>
  <si>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</si>
  <si>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</si>
  <si>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</si>
  <si>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</si>
  <si>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</si>
  <si>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</si>
  <si>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</si>
  <si>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</si>
  <si>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</si>
  <si>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</si>
  <si>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</si>
  <si>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</si>
  <si>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</si>
  <si>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</si>
  <si>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</si>
  <si>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</si>
  <si>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EJERCICIO FISCAL 2019   ACTUALIZADA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</si>
</sst>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24" activePane="bottomLeft" state="frozen"/>
      <selection pane="bottomLeft" activeCell="I29" sqref="I29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ht="15" x14ac:dyDescent="0.2">
      <c r="A3" s="381" t="s">
        <v>192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25">
      <c r="A5" s="375" t="s">
        <v>92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27381788</v>
      </c>
      <c r="O10" s="320">
        <v>896845.88</v>
      </c>
      <c r="P10" s="316">
        <f>O10/N10</f>
        <v>3.2753371693623516E-2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313</v>
      </c>
      <c r="L11" s="112">
        <f>L12</f>
        <v>300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313</v>
      </c>
      <c r="L12" s="118">
        <v>300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22429562</v>
      </c>
      <c r="O13" s="321">
        <v>11487419.4</v>
      </c>
      <c r="P13" s="316">
        <f>O13/N13</f>
        <v>0.51215531538244041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332</v>
      </c>
      <c r="L14" s="112">
        <f>+L15</f>
        <v>186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332</v>
      </c>
      <c r="L15" s="118">
        <v>186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18756148</v>
      </c>
      <c r="N16" s="311">
        <v>8732712</v>
      </c>
      <c r="O16" s="321">
        <v>3453119.94</v>
      </c>
      <c r="P16" s="316">
        <f>O16/N16</f>
        <v>0.39542354540032926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21</v>
      </c>
      <c r="L17" s="112">
        <f t="shared" ref="L17" si="0">+L18</f>
        <v>21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21</v>
      </c>
      <c r="L18" s="118">
        <v>21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25412520</v>
      </c>
      <c r="O22" s="312">
        <v>16447136</v>
      </c>
      <c r="P22" s="316">
        <f>O22/N22</f>
        <v>0.64720602285802431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12">
        <f>SUM(K24)</f>
        <v>15</v>
      </c>
      <c r="L23" s="112">
        <f t="shared" ref="L23" si="1">+L24</f>
        <v>13</v>
      </c>
      <c r="M23" s="295"/>
      <c r="N23" s="117"/>
      <c r="O23" s="31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118">
        <v>13</v>
      </c>
      <c r="M24" s="295"/>
      <c r="N24" s="117"/>
      <c r="O24" s="31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56064</v>
      </c>
      <c r="O25" s="313">
        <v>56063.76</v>
      </c>
      <c r="P25" s="316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396095</v>
      </c>
      <c r="O28" s="313">
        <v>382404.5</v>
      </c>
      <c r="P28" s="316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1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1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F1" zoomScaleNormal="100" zoomScaleSheetLayoutView="100" workbookViewId="0">
      <pane ySplit="6" topLeftCell="A7" activePane="bottomLeft" state="frozen"/>
      <selection pane="bottomLeft" activeCell="O11" sqref="O11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C4" s="123"/>
    </row>
    <row r="5" spans="1:16" ht="15.75" customHeight="1" thickBot="1" x14ac:dyDescent="0.3">
      <c r="A5" s="375" t="s">
        <v>110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14678029</v>
      </c>
      <c r="O10" s="232">
        <v>9594548.1699999999</v>
      </c>
      <c r="P10" s="324">
        <f>O10/N10</f>
        <v>0.65366733980427483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302</v>
      </c>
      <c r="L11" s="16">
        <f t="shared" si="0"/>
        <v>286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302</v>
      </c>
      <c r="L12" s="67">
        <v>286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13899275</v>
      </c>
      <c r="O13" s="232">
        <v>6511796.54</v>
      </c>
      <c r="P13" s="324">
        <f>O13/N13</f>
        <v>0.46849900732232436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273690</v>
      </c>
      <c r="L14" s="18">
        <f t="shared" si="1"/>
        <v>152619</v>
      </c>
      <c r="M14" s="231"/>
      <c r="N14" s="45"/>
      <c r="O14" s="232"/>
    </row>
    <row r="15" spans="1:16" ht="15" x14ac:dyDescent="0.25">
      <c r="A15" s="342"/>
      <c r="B15" s="368"/>
      <c r="C15" s="368"/>
      <c r="D15" s="368"/>
      <c r="E15" s="368"/>
      <c r="F15" s="368"/>
      <c r="G15" s="343">
        <v>2</v>
      </c>
      <c r="H15" s="344" t="s">
        <v>164</v>
      </c>
      <c r="I15" s="360" t="s">
        <v>27</v>
      </c>
      <c r="J15" s="69">
        <v>461402</v>
      </c>
      <c r="K15" s="362">
        <v>273690</v>
      </c>
      <c r="L15" s="363">
        <v>152619</v>
      </c>
      <c r="M15" s="371"/>
      <c r="N15" s="372"/>
      <c r="O15" s="373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587815.59</v>
      </c>
      <c r="P19" s="324">
        <f>+O19/N19</f>
        <v>0.94325169292981159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2</v>
      </c>
      <c r="L20" s="129">
        <f t="shared" si="2"/>
        <v>2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64" t="s">
        <v>103</v>
      </c>
      <c r="I21" s="126" t="s">
        <v>99</v>
      </c>
      <c r="J21" s="187">
        <v>3</v>
      </c>
      <c r="K21" s="126">
        <v>2</v>
      </c>
      <c r="L21" s="126">
        <v>2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opLeftCell="F1" zoomScaleNormal="100" zoomScaleSheetLayoutView="100" workbookViewId="0">
      <pane ySplit="6" topLeftCell="A22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8" t="s">
        <v>50</v>
      </c>
      <c r="B5" s="379"/>
      <c r="C5" s="379"/>
      <c r="D5" s="379"/>
      <c r="E5" s="379"/>
      <c r="F5" s="379"/>
      <c r="G5" s="379"/>
      <c r="H5" s="379"/>
      <c r="I5" s="380"/>
      <c r="J5" s="378" t="s">
        <v>94</v>
      </c>
      <c r="K5" s="379"/>
      <c r="L5" s="380"/>
      <c r="M5" s="378" t="s">
        <v>106</v>
      </c>
      <c r="N5" s="379"/>
      <c r="O5" s="380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14664650</v>
      </c>
      <c r="O10" s="28">
        <v>9891621.1500000004</v>
      </c>
      <c r="P10" s="324">
        <f>O10/N10</f>
        <v>0.67452146147367997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53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54</v>
      </c>
      <c r="L12" s="67">
        <v>53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2023196</v>
      </c>
      <c r="O13" s="28">
        <v>1562526.55</v>
      </c>
      <c r="P13" s="324">
        <f>O13/N13</f>
        <v>0.77230606920931044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22</v>
      </c>
      <c r="L14" s="16">
        <f>+L15+L16+L17</f>
        <v>18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18</v>
      </c>
      <c r="L15" s="67">
        <v>14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150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1833289</v>
      </c>
      <c r="O19" s="28">
        <v>1332060.1299999999</v>
      </c>
      <c r="P19" s="324">
        <f>O19/N19</f>
        <v>0.72659582313535942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5325</v>
      </c>
      <c r="L20" s="18">
        <f>+L22+L23+L24</f>
        <v>5075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176</v>
      </c>
      <c r="L21" s="67">
        <v>176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93</v>
      </c>
      <c r="L22" s="67">
        <v>93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60" t="s">
        <v>22</v>
      </c>
      <c r="J24" s="359">
        <v>4200</v>
      </c>
      <c r="K24" s="362">
        <v>5200</v>
      </c>
      <c r="L24" s="363">
        <v>4950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0</v>
      </c>
      <c r="P28" s="324">
        <f>+O28/N28</f>
        <v>0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64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1" zoomScale="130" zoomScaleNormal="130" zoomScaleSheetLayoutView="100" workbookViewId="0">
      <pane ySplit="6" topLeftCell="A8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94" t="s">
        <v>111</v>
      </c>
      <c r="B5" s="395"/>
      <c r="C5" s="395"/>
      <c r="D5" s="395"/>
      <c r="E5" s="395"/>
      <c r="F5" s="395"/>
      <c r="G5" s="395"/>
      <c r="H5" s="395"/>
      <c r="I5" s="396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5713437</v>
      </c>
      <c r="O11" s="28">
        <v>3959908.19</v>
      </c>
      <c r="P11" s="324">
        <f>O11/N11</f>
        <v>0.69308687397795754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20</v>
      </c>
      <c r="M14" s="86">
        <v>2500291</v>
      </c>
      <c r="N14" s="38">
        <v>1786563</v>
      </c>
      <c r="O14" s="28">
        <v>1291317.6599999999</v>
      </c>
      <c r="P14" s="324">
        <f>O14/N14</f>
        <v>0.72279435989662832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20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115" zoomScaleNormal="115" zoomScaleSheetLayoutView="100" workbookViewId="0">
      <pane ySplit="6" topLeftCell="A59" activePane="bottomLeft" state="frozen"/>
      <selection pane="bottomLeft" activeCell="O20" sqref="O20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61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15968968</v>
      </c>
      <c r="O10" s="28">
        <v>13168053</v>
      </c>
      <c r="P10" s="324">
        <f>O10/N10</f>
        <v>0.82460262929952644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194</v>
      </c>
      <c r="L11" s="16">
        <f>+L12</f>
        <v>189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194</v>
      </c>
      <c r="L12" s="67">
        <v>189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1191245</v>
      </c>
      <c r="O13" s="28">
        <v>247247.25</v>
      </c>
      <c r="P13" s="324">
        <f>O13/N13</f>
        <v>0.20755365185163421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2800</v>
      </c>
      <c r="L14" s="18">
        <f>+L15</f>
        <v>576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2800</v>
      </c>
      <c r="L15" s="70">
        <v>576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1800000</v>
      </c>
      <c r="L16" s="72">
        <v>1088797</v>
      </c>
      <c r="M16" s="168"/>
      <c r="N16" s="169"/>
      <c r="O16" s="170"/>
      <c r="P16" s="317"/>
    </row>
    <row r="17" spans="1:16" ht="15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1053800</v>
      </c>
      <c r="P20" s="324">
        <f>O20/N20</f>
        <v>0.95799999999999996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750</v>
      </c>
      <c r="M23" s="86"/>
      <c r="N23" s="38"/>
      <c r="O23" s="28"/>
      <c r="P23" s="317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750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I1" zoomScale="115" zoomScaleNormal="115" zoomScaleSheetLayoutView="100" workbookViewId="0">
      <pane ySplit="6" topLeftCell="A10" activePane="bottomLeft" state="frozen"/>
      <selection pane="bottomLeft" activeCell="M13" sqref="M13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112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34225125</v>
      </c>
      <c r="O10" s="28">
        <v>25902050.899999999</v>
      </c>
      <c r="P10" s="324">
        <f>O10/N10</f>
        <v>0.75681391667671039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757</v>
      </c>
      <c r="L11" s="16">
        <f t="shared" si="0"/>
        <v>755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757</v>
      </c>
      <c r="L12" s="67">
        <v>755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31340426</v>
      </c>
      <c r="O13" s="28">
        <v>22865624.260000002</v>
      </c>
      <c r="P13" s="324">
        <f>O13/N13</f>
        <v>0.72958881477871429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374340</v>
      </c>
      <c r="L14" s="18">
        <f>L15+L17</f>
        <v>319917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94340</v>
      </c>
      <c r="L15" s="70">
        <v>63250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8325</v>
      </c>
      <c r="L16" s="70">
        <v>7642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280000</v>
      </c>
      <c r="L17" s="70">
        <v>256667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3209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pane ySplit="6" topLeftCell="A16" activePane="bottomLeft" state="frozen"/>
      <selection pane="bottomLeft" activeCell="L28" sqref="L28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71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10814721</v>
      </c>
      <c r="O10" s="28">
        <v>5351050.1900000004</v>
      </c>
      <c r="P10" s="324">
        <f>O10/N10</f>
        <v>0.49479317959289015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6</v>
      </c>
      <c r="L11" s="18">
        <f>+L13</f>
        <v>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82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6</v>
      </c>
      <c r="L13" s="70">
        <v>2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301141.94</v>
      </c>
      <c r="P17" s="324">
        <f>O17/N17</f>
        <v>2.9391171188756587E-2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87</v>
      </c>
      <c r="L21" s="70">
        <v>15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39530019</v>
      </c>
      <c r="O25" s="28">
        <v>27037667.440000001</v>
      </c>
      <c r="P25" s="324">
        <f>O25/N25</f>
        <v>0.68397810383040802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168</v>
      </c>
      <c r="L26" s="18">
        <f t="shared" si="0"/>
        <v>115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168</v>
      </c>
      <c r="L27" s="72">
        <v>115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view="pageBreakPreview" topLeftCell="I1" zoomScale="115" zoomScaleNormal="115" zoomScaleSheetLayoutView="115" workbookViewId="0">
      <pane ySplit="6" topLeftCell="A10" activePane="bottomLeft" state="frozen"/>
      <selection pane="bottomLeft" activeCell="O13" sqref="O13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21" customHeight="1" thickBot="1" x14ac:dyDescent="0.3">
      <c r="A5" s="397" t="s">
        <v>73</v>
      </c>
      <c r="B5" s="398"/>
      <c r="C5" s="398"/>
      <c r="D5" s="398"/>
      <c r="E5" s="398"/>
      <c r="F5" s="398"/>
      <c r="G5" s="398"/>
      <c r="H5" s="398"/>
      <c r="I5" s="399"/>
      <c r="J5" s="400" t="s">
        <v>80</v>
      </c>
      <c r="K5" s="401"/>
      <c r="L5" s="402"/>
      <c r="M5" s="400" t="s">
        <v>106</v>
      </c>
      <c r="N5" s="401"/>
      <c r="O5" s="40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31020404</v>
      </c>
      <c r="O10" s="102">
        <v>20962115.379999999</v>
      </c>
      <c r="P10" s="324">
        <f>O10/N10</f>
        <v>0.67575249439046636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309</v>
      </c>
      <c r="L11" s="247">
        <f t="shared" si="0"/>
        <v>70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309</v>
      </c>
      <c r="L12" s="249">
        <v>70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304700383</v>
      </c>
      <c r="O13" s="22">
        <v>225931957.28</v>
      </c>
      <c r="P13" s="324">
        <f>O13/N13</f>
        <v>0.74148891791842608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8720</v>
      </c>
      <c r="L14" s="250">
        <f>SUM(L15:L19)</f>
        <v>5257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367</v>
      </c>
      <c r="L15" s="252">
        <v>320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222</v>
      </c>
      <c r="L16" s="249">
        <v>160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20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572</v>
      </c>
      <c r="L18" s="249">
        <v>146</v>
      </c>
      <c r="M18" s="109"/>
      <c r="N18" s="34"/>
      <c r="O18" s="22"/>
    </row>
    <row r="19" spans="1:15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7444</v>
      </c>
      <c r="L19" s="255">
        <v>4611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I1" zoomScale="115" zoomScaleNormal="115" zoomScaleSheetLayoutView="100" workbookViewId="0">
      <pane ySplit="6" topLeftCell="A7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020 1029:2040 2049:4095 4104:5115 5124:8190 8199:9210 9219:12285 12294:13305 13314:15360 15369:16380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020 1029:2040 2049:4095 4104:5115 5124:8190 8199:9210 9219:12285 12294:13305 13314:15360 15369:16380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75" t="s">
        <v>108</v>
      </c>
      <c r="B5" s="376"/>
      <c r="C5" s="376"/>
      <c r="D5" s="376"/>
      <c r="E5" s="376"/>
      <c r="F5" s="376"/>
      <c r="G5" s="376"/>
      <c r="H5" s="376"/>
      <c r="I5" s="382"/>
      <c r="J5" s="378" t="s">
        <v>94</v>
      </c>
      <c r="K5" s="379"/>
      <c r="L5" s="383"/>
      <c r="M5" s="384" t="s">
        <v>106</v>
      </c>
      <c r="N5" s="379"/>
      <c r="O5" s="380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69437546</v>
      </c>
      <c r="O10" s="30">
        <v>50127450.979999997</v>
      </c>
      <c r="P10" s="322">
        <f>O10/N10</f>
        <v>0.7219070066214609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196</v>
      </c>
      <c r="L11" s="177">
        <f>L12</f>
        <v>0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196</v>
      </c>
      <c r="L12" s="179">
        <v>0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2088</v>
      </c>
      <c r="L14" s="48">
        <f>SUM(L15:L15)</f>
        <v>266</v>
      </c>
      <c r="M14" s="94">
        <v>160797783</v>
      </c>
      <c r="N14" s="42">
        <v>153517530</v>
      </c>
      <c r="O14" s="30">
        <v>100080570.64</v>
      </c>
      <c r="P14" s="322">
        <f>O14/N14</f>
        <v>0.65191623809997468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2088</v>
      </c>
      <c r="L15" s="220">
        <v>266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topLeftCell="I1" zoomScaleNormal="100" zoomScaleSheetLayoutView="115" workbookViewId="0">
      <pane ySplit="6" topLeftCell="A15" activePane="bottomLeft" state="frozen"/>
      <selection pane="bottomLeft" activeCell="L22" sqref="L22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s="1" customFormat="1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3">
      <c r="A5" s="375" t="s">
        <v>19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24743841</v>
      </c>
      <c r="O10" s="204">
        <v>14963793.82</v>
      </c>
      <c r="P10" s="325">
        <f>O10/N10</f>
        <v>0.60474822077946588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4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4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5772934</v>
      </c>
      <c r="O15" s="116">
        <v>3025483.15</v>
      </c>
      <c r="P15" s="325">
        <f>O15/N15</f>
        <v>0.5240806754416385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108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108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888376246</v>
      </c>
      <c r="O18" s="116">
        <v>510800713.70999998</v>
      </c>
      <c r="P18" s="325">
        <f>O18/N18</f>
        <v>0.57498240864715777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6133</v>
      </c>
      <c r="L19" s="142">
        <f>L20</f>
        <v>3394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6133</v>
      </c>
      <c r="L20" s="145">
        <v>3394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6505034</v>
      </c>
      <c r="O23" s="139">
        <v>704522.83</v>
      </c>
      <c r="P23" s="325">
        <f>O23/N23</f>
        <v>0.10830425021606344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17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17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394657893</v>
      </c>
      <c r="O26" s="139">
        <v>235544460.59999999</v>
      </c>
      <c r="P26" s="325">
        <f>O26/N26</f>
        <v>0.5968320025465701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4130</v>
      </c>
      <c r="L27" s="142">
        <f>L28</f>
        <v>2503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4130</v>
      </c>
      <c r="L28" s="151">
        <v>2503</v>
      </c>
      <c r="M28" s="152"/>
      <c r="N28" s="153"/>
      <c r="O28" s="154"/>
      <c r="P28" s="32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1" zoomScale="115" zoomScaleNormal="115" zoomScaleSheetLayoutView="100" workbookViewId="0">
      <pane ySplit="6" topLeftCell="A13" activePane="bottomLeft" state="frozen"/>
      <selection pane="bottomLeft" activeCell="O13" sqref="O13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20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3"/>
      <c r="M5" s="378" t="s">
        <v>106</v>
      </c>
      <c r="N5" s="379"/>
      <c r="O5" s="38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14054613</v>
      </c>
      <c r="O10" s="28">
        <v>10987791.34</v>
      </c>
      <c r="P10" s="325">
        <f>O10/N10</f>
        <v>0.78179252178626335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133</v>
      </c>
      <c r="L11" s="97">
        <f>L12</f>
        <v>123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133</v>
      </c>
      <c r="L12" s="98">
        <v>123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2463618</v>
      </c>
      <c r="O13" s="28">
        <v>1579993.31</v>
      </c>
      <c r="P13" s="325">
        <f>O13/N13</f>
        <v>0.64133047818290012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17590</v>
      </c>
      <c r="L14" s="284">
        <f>L15</f>
        <v>15130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17590</v>
      </c>
      <c r="L15" s="286">
        <v>15130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0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topLeftCell="D1" zoomScale="90" zoomScaleNormal="90" zoomScaleSheetLayoutView="100" workbookViewId="0">
      <pane ySplit="6" topLeftCell="A25" activePane="bottomLeft" state="frozen"/>
      <selection pane="bottomLeft" activeCell="L32" sqref="L32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F4" s="123"/>
    </row>
    <row r="5" spans="1:16" ht="15.75" customHeight="1" thickBot="1" x14ac:dyDescent="0.3">
      <c r="A5" s="375" t="s">
        <v>23</v>
      </c>
      <c r="B5" s="376"/>
      <c r="C5" s="376"/>
      <c r="D5" s="376"/>
      <c r="E5" s="376"/>
      <c r="F5" s="376"/>
      <c r="G5" s="376"/>
      <c r="H5" s="376"/>
      <c r="I5" s="382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158183419</v>
      </c>
      <c r="O10" s="28">
        <v>112078609.52</v>
      </c>
      <c r="P10" s="324">
        <f>O10/N10</f>
        <v>0.70853576328376111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1130</v>
      </c>
      <c r="L11" s="47">
        <f>SUM(L12)</f>
        <v>1095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1130</v>
      </c>
      <c r="L12" s="84">
        <v>1095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32426614</v>
      </c>
      <c r="O13" s="28">
        <v>17747397.07</v>
      </c>
      <c r="P13" s="324">
        <f>O13/N13</f>
        <v>0.54730959791238154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6960</v>
      </c>
      <c r="L14" s="31">
        <f>SUM(L19:L21)</f>
        <v>6367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1455529</v>
      </c>
      <c r="L15" s="84">
        <v>1334040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1471838</v>
      </c>
      <c r="L16" s="84">
        <v>1349062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31436051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22591622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505</v>
      </c>
      <c r="L19" s="84">
        <v>456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163</v>
      </c>
      <c r="L20" s="84">
        <v>149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6292</v>
      </c>
      <c r="L21" s="84">
        <v>5762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11427600</v>
      </c>
      <c r="O22" s="28">
        <v>10122729.24</v>
      </c>
      <c r="P22" s="324">
        <f>O22/N22</f>
        <v>0.8858141026987294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60333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60333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19620367</v>
      </c>
      <c r="O25" s="28">
        <v>2163688.29</v>
      </c>
      <c r="P25" s="324">
        <f>O25/N25</f>
        <v>0.11027766656964164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135713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153472</v>
      </c>
      <c r="L27" s="348">
        <v>135713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58">
        <v>450000</v>
      </c>
      <c r="N31" s="358">
        <v>450000</v>
      </c>
      <c r="O31" s="358">
        <v>302482.28000000003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H1" zoomScale="130" zoomScaleNormal="130" zoomScaleSheetLayoutView="115" workbookViewId="0">
      <pane ySplit="6" topLeftCell="A7" activePane="bottomLeft" state="frozen"/>
      <selection pane="bottomLeft"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25">
      <c r="A5" s="375" t="s">
        <v>38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39023050</v>
      </c>
      <c r="O10" s="28">
        <v>24640599.82</v>
      </c>
      <c r="P10" s="326">
        <f>O10/N10</f>
        <v>0.63143705630390246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173</v>
      </c>
      <c r="L11" s="177">
        <f>+L12</f>
        <v>100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113</v>
      </c>
      <c r="L12" s="179">
        <v>100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60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H1" zoomScale="115" zoomScaleNormal="115" zoomScaleSheetLayoutView="115" workbookViewId="0">
      <pane ySplit="6" topLeftCell="A25" activePane="bottomLeft" state="frozen"/>
      <selection pane="bottomLeft" activeCell="L22" sqref="L22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82"/>
      <c r="J5" s="388" t="s">
        <v>94</v>
      </c>
      <c r="K5" s="389"/>
      <c r="L5" s="39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3586556</v>
      </c>
      <c r="O10" s="28">
        <v>2286891.37</v>
      </c>
      <c r="P10" s="324">
        <f>O10/N10</f>
        <v>0.63762879207797118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168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177</v>
      </c>
      <c r="L12" s="67">
        <v>168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3593595</v>
      </c>
      <c r="O13" s="28">
        <v>2525311.36</v>
      </c>
      <c r="P13" s="324">
        <f>O13/N13</f>
        <v>0.70272564381907254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1114</v>
      </c>
      <c r="L14" s="16">
        <f>L15+L16+L17</f>
        <v>866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889</v>
      </c>
      <c r="L15" s="70">
        <v>677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4</v>
      </c>
      <c r="L16" s="67">
        <v>2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187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5877868</v>
      </c>
      <c r="O18" s="28">
        <v>3856350.68</v>
      </c>
      <c r="P18" s="324">
        <f>O18/N18</f>
        <v>0.65607983711100692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50888</v>
      </c>
      <c r="L19" s="18">
        <f t="shared" si="1"/>
        <v>45762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2422</v>
      </c>
      <c r="L20" s="70">
        <v>2150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12876</v>
      </c>
      <c r="L21" s="70">
        <v>10589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33023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I1" zoomScale="115" zoomScaleNormal="115" zoomScaleSheetLayoutView="100" workbookViewId="0">
      <pane ySplit="6" topLeftCell="A13" activePane="bottomLeft" state="frozen"/>
      <selection pane="bottomLeft" activeCell="L15" sqref="L15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B4" s="123"/>
    </row>
    <row r="5" spans="1:16" ht="15" customHeight="1" thickBot="1" x14ac:dyDescent="0.3">
      <c r="A5" s="375" t="s">
        <v>109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3963672</v>
      </c>
      <c r="O10" s="225">
        <v>2853340.03</v>
      </c>
      <c r="P10" s="324">
        <f>O10/N10</f>
        <v>0.7198728931152728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32</v>
      </c>
      <c r="L11" s="16">
        <f t="shared" si="0"/>
        <v>30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32</v>
      </c>
      <c r="L12" s="67">
        <v>30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2787027</v>
      </c>
      <c r="O13" s="225">
        <v>2164654.56</v>
      </c>
      <c r="P13" s="324">
        <f>O13/N13</f>
        <v>0.77668948309435115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2270</v>
      </c>
      <c r="L14" s="18">
        <f>L15+L16+L18</f>
        <v>2062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2000</v>
      </c>
      <c r="L15" s="70">
        <v>1965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128</v>
      </c>
      <c r="L16" s="67">
        <v>32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6066</v>
      </c>
      <c r="L17" s="8">
        <v>5895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142</v>
      </c>
      <c r="L18" s="90">
        <v>65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zoomScale="90" zoomScaleNormal="90" zoomScaleSheetLayoutView="115" workbookViewId="0">
      <pane ySplit="6" topLeftCell="A22" activePane="bottomLeft" state="frozen"/>
      <selection pane="bottomLeft" activeCell="L29" sqref="L29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NOVIEMBRE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.75" customHeight="1" thickBot="1" x14ac:dyDescent="0.3">
      <c r="A5" s="391" t="s">
        <v>48</v>
      </c>
      <c r="B5" s="392"/>
      <c r="C5" s="392"/>
      <c r="D5" s="392"/>
      <c r="E5" s="392"/>
      <c r="F5" s="392"/>
      <c r="G5" s="392"/>
      <c r="H5" s="392"/>
      <c r="I5" s="393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16157667</v>
      </c>
      <c r="O10" s="28">
        <v>10977818.91</v>
      </c>
      <c r="P10" s="324">
        <f>O10/N10</f>
        <v>0.6794185639548086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839</v>
      </c>
      <c r="L11" s="18">
        <f t="shared" si="0"/>
        <v>705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839</v>
      </c>
      <c r="L12" s="67">
        <v>705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11705556</v>
      </c>
      <c r="O13" s="28">
        <v>7429542.9800000004</v>
      </c>
      <c r="P13" s="324">
        <f>O13/N13</f>
        <v>0.63470227129749335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14544</v>
      </c>
      <c r="L14" s="18">
        <f t="shared" si="1"/>
        <v>12420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11008</v>
      </c>
      <c r="L15" s="70">
        <v>9587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3536</v>
      </c>
      <c r="L16" s="70">
        <v>2833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5159083</v>
      </c>
      <c r="O17" s="28">
        <v>2791153.46</v>
      </c>
      <c r="P17" s="324">
        <f>O17/N17</f>
        <v>0.54101735909269144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8041</v>
      </c>
      <c r="L18" s="18">
        <f t="shared" si="2"/>
        <v>6626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7646</v>
      </c>
      <c r="L19" s="70">
        <v>6310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395</v>
      </c>
      <c r="L20" s="70">
        <v>316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9838765</v>
      </c>
      <c r="O21" s="28">
        <v>6548898.8200000003</v>
      </c>
      <c r="P21" s="324">
        <f>O21/N21</f>
        <v>0.66562203894492855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8597</v>
      </c>
      <c r="L22" s="18">
        <f t="shared" si="3"/>
        <v>7228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3189</v>
      </c>
      <c r="L23" s="70">
        <v>2768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2570</v>
      </c>
      <c r="L24" s="70">
        <v>2103</v>
      </c>
      <c r="M24" s="87"/>
      <c r="N24" s="39"/>
      <c r="O24" s="26"/>
      <c r="P24" s="317"/>
    </row>
    <row r="25" spans="1:16" ht="15" x14ac:dyDescent="0.25">
      <c r="A25" s="342"/>
      <c r="B25" s="368"/>
      <c r="C25" s="368"/>
      <c r="D25" s="368"/>
      <c r="E25" s="368"/>
      <c r="F25" s="368"/>
      <c r="G25" s="343">
        <v>4</v>
      </c>
      <c r="H25" s="344" t="s">
        <v>161</v>
      </c>
      <c r="I25" s="360" t="s">
        <v>22</v>
      </c>
      <c r="J25" s="361">
        <v>3211</v>
      </c>
      <c r="K25" s="362">
        <v>2838</v>
      </c>
      <c r="L25" s="363">
        <v>2357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65"/>
      <c r="K26" s="126"/>
      <c r="L26" s="155"/>
      <c r="M26" s="365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65"/>
      <c r="K27" s="126"/>
      <c r="L27" s="155"/>
      <c r="M27" s="365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65"/>
      <c r="K28" s="126"/>
      <c r="L28" s="155"/>
      <c r="M28" s="365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65"/>
      <c r="K29" s="126"/>
      <c r="L29" s="155"/>
      <c r="M29" s="369">
        <v>168000</v>
      </c>
      <c r="N29" s="333">
        <v>168000</v>
      </c>
      <c r="O29" s="370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66">
        <f>+J31</f>
        <v>2</v>
      </c>
      <c r="K30" s="7">
        <f>+K31</f>
        <v>2</v>
      </c>
      <c r="L30" s="18">
        <f>+L31</f>
        <v>0</v>
      </c>
      <c r="M30" s="365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67">
        <v>2</v>
      </c>
      <c r="K31" s="8">
        <v>2</v>
      </c>
      <c r="L31" s="70">
        <v>0</v>
      </c>
      <c r="M31" s="365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65"/>
      <c r="K32" s="126"/>
      <c r="L32" s="155"/>
      <c r="M32" s="369">
        <v>210000</v>
      </c>
      <c r="N32" s="333">
        <v>210000</v>
      </c>
      <c r="O32" s="370">
        <v>200002.27</v>
      </c>
      <c r="P32" s="324">
        <f>+O32/N32</f>
        <v>0.95239176190476182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66">
        <f>+J34</f>
        <v>2</v>
      </c>
      <c r="K33" s="7">
        <f>+K34</f>
        <v>2</v>
      </c>
      <c r="L33" s="18">
        <f>+L34</f>
        <v>0</v>
      </c>
      <c r="M33" s="365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64" t="s">
        <v>104</v>
      </c>
      <c r="I34" s="155" t="s">
        <v>99</v>
      </c>
      <c r="J34" s="367">
        <v>2</v>
      </c>
      <c r="K34" s="8">
        <v>2</v>
      </c>
      <c r="L34" s="70">
        <v>0</v>
      </c>
      <c r="M34" s="365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2019-12-06T18:05:29Z</dcterms:modified>
</cp:coreProperties>
</file>