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EMA\AÑO 2019\EVELIN\Seguimiento Producción 2019.UDAF\01.10.2019 (Octubre)\Seguimiento Físico y Financiero funcionamiento e inversión\"/>
    </mc:Choice>
  </mc:AlternateContent>
  <xr:revisionPtr revIDLastSave="0" documentId="13_ncr:1_{3CF21CD5-E0F5-47BC-89B7-4D29075BBA74}" xr6:coauthVersionLast="45" xr6:coauthVersionMax="45" xr10:uidLastSave="{00000000-0000-0000-0000-000000000000}"/>
  <bookViews>
    <workbookView xWindow="-120" yWindow="-120" windowWidth="19800" windowHeight="11760" tabRatio="681" firstSheet="4" activeTab="10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6" l="1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<sst xmlns="http://schemas.openxmlformats.org/spreadsheetml/2006/main" count="728" uniqueCount="193">
  <si>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</si>
  <si>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</si>
  <si>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</si>
  <si>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</si>
  <si>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</si>
  <si>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</si>
  <si>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</si>
  <si>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</si>
  <si>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</si>
  <si>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</si>
  <si>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</si>
  <si>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</si>
  <si>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</si>
  <si>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</si>
  <si>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</si>
  <si>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</si>
  <si>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</si>
  <si>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</si>
  <si>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</si>
  <si>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</si>
  <si>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</si>
  <si>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</si>
  <si>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</si>
  <si>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</si>
  <si>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</si>
  <si>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</si>
  <si>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</si>
  <si>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</si>
  <si>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</si>
  <si>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</si>
  <si>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</si>
  <si>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</si>
  <si>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</si>
  <si>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</si>
  <si>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</si>
  <si>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</si>
  <si>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</si>
  <si>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</si>
  <si>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</si>
  <si>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</si>
  <si>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</si>
  <si>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</si>
  <si>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</si>
  <si>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</si>
  <si>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</si>
  <si>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</si>
  <si>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</si>
  <si>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</si>
  <si>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</si>
  <si>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</si>
  <si>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</si>
  <si>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</si>
  <si>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</si>
  <si>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</si>
  <si>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</si>
  <si>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</si>
  <si>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</si>
  <si>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</si>
  <si>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</si>
  <si>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</si>
  <si>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</si>
  <si>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</si>
  <si>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</si>
  <si>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</si>
  <si>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</si>
  <si>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</si>
  <si>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</si>
  <si>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</si>
  <si>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</si>
  <si>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</si>
  <si>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</si>
  <si>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</si>
  <si>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</si>
  <si>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</si>
  <si>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</si>
  <si>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</si>
  <si>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</si>
  <si>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</si>
  <si>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</si>
  <si>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</si>
  <si>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</si>
  <si>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</si>
  <si>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</si>
  <si>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</si>
  <si>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</si>
  <si>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</si>
  <si>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</si>
  <si>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</si>
  <si>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</si>
  <si>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</si>
  <si>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</si>
  <si>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</si>
  <si>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</si>
  <si>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</si>
  <si>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</si>
  <si>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</si>
  <si>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</si>
  <si>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</si>
  <si>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</si>
  <si>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</si>
  <si>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</si>
  <si>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</si>
  <si>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</si>
  <si>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</si>
  <si>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</si>
  <si>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</si>
  <si>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</si>
  <si>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</si>
  <si>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</si>
  <si>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</si>
  <si>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</si>
  <si>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</si>
  <si>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</si>
  <si>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</si>
  <si>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</si>
  <si>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</si>
  <si>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</si>
  <si>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</si>
  <si>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</si>
  <si>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</si>
  <si>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</si>
  <si>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</si>
  <si>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</si>
  <si>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</si>
  <si>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</si>
  <si>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</si>
  <si>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</si>
  <si>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</si>
  <si>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</si>
  <si>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</si>
  <si>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</si>
  <si>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</si>
  <si>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</si>
  <si>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</si>
  <si>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</si>
  <si>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</si>
  <si>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</si>
  <si>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</si>
  <si>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</si>
  <si>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</si>
  <si>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</si>
  <si>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</si>
  <si>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</si>
  <si>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</si>
  <si>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</si>
  <si>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</si>
  <si>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</si>
  <si>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</si>
  <si>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</si>
  <si>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</si>
  <si>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</si>
  <si>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</si>
  <si>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</si>
  <si>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</si>
  <si>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</si>
  <si>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</si>
  <si>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</si>
  <si>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</si>
  <si>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</si>
  <si>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</si>
  <si>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</si>
  <si>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</si>
  <si>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</si>
  <si>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</si>
  <si>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</si>
  <si>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</si>
  <si>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</si>
  <si>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</si>
  <si>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</si>
  <si>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</si>
  <si>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</si>
  <si>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</si>
  <si>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</si>
  <si>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</si>
  <si>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</si>
  <si>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</si>
  <si>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</si>
  <si>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</si>
  <si>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</si>
  <si>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</si>
  <si>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</si>
  <si>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</si>
  <si>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</si>
  <si>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</si>
  <si>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</si>
  <si>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</si>
  <si>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</si>
  <si>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</si>
  <si>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</si>
  <si>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</si>
  <si>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</si>
  <si>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</si>
  <si>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EJERCICIO FISCAL 2019   ACTUALIZADA 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</si>
</sst>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zoomScale="90" zoomScaleNormal="90" zoomScaleSheetLayoutView="100" workbookViewId="0">
      <pane ySplit="6" topLeftCell="A22" activePane="bottomLeft" state="frozen"/>
      <selection pane="bottomLeft" activeCell="O25" sqref="O25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ht="15" x14ac:dyDescent="0.2">
      <c r="A3" s="381" t="s">
        <v>192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25">
      <c r="A5" s="375" t="s">
        <v>92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15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3">
        <v>1</v>
      </c>
      <c r="C7" s="273"/>
      <c r="D7" s="273"/>
      <c r="E7" s="273"/>
      <c r="F7" s="273"/>
      <c r="G7" s="273"/>
      <c r="H7" s="280" t="s">
        <v>95</v>
      </c>
      <c r="I7" s="281"/>
      <c r="J7" s="282"/>
      <c r="K7" s="52"/>
      <c r="L7" s="2"/>
      <c r="M7" s="296"/>
      <c r="N7" s="52"/>
      <c r="O7" s="309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5"/>
      <c r="N8" s="112"/>
      <c r="O8" s="310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5"/>
      <c r="N9" s="112"/>
      <c r="O9" s="310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7">
        <v>20041063</v>
      </c>
      <c r="N10" s="311">
        <v>27625339</v>
      </c>
      <c r="O10" s="320">
        <v>605027.21</v>
      </c>
      <c r="P10" s="316">
        <f>O10/N10</f>
        <v>2.190116870602022E-2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313</v>
      </c>
      <c r="L11" s="112">
        <f>L12</f>
        <v>290</v>
      </c>
      <c r="M11" s="295"/>
      <c r="N11" s="319"/>
      <c r="O11" s="31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313</v>
      </c>
      <c r="L12" s="118">
        <v>290</v>
      </c>
      <c r="M12" s="295"/>
      <c r="N12" s="319"/>
      <c r="O12" s="31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5">
        <v>14993110</v>
      </c>
      <c r="N13" s="311">
        <v>22673377</v>
      </c>
      <c r="O13" s="321">
        <v>10693103.279999999</v>
      </c>
      <c r="P13" s="316">
        <f>O13/N13</f>
        <v>0.47161493764250467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332</v>
      </c>
      <c r="L14" s="112">
        <f>+L15</f>
        <v>172</v>
      </c>
      <c r="M14" s="295"/>
      <c r="N14" s="319"/>
      <c r="O14" s="31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332</v>
      </c>
      <c r="L15" s="118">
        <v>172</v>
      </c>
      <c r="M15" s="295"/>
      <c r="N15" s="319"/>
      <c r="O15" s="31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5">
        <v>18756148</v>
      </c>
      <c r="N16" s="311">
        <v>8874605</v>
      </c>
      <c r="O16" s="321">
        <v>2000628.36</v>
      </c>
      <c r="P16" s="316">
        <f>O16/N16</f>
        <v>0.22543294715652135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21</v>
      </c>
      <c r="L17" s="112">
        <f t="shared" ref="L17" si="0">+L18</f>
        <v>21</v>
      </c>
      <c r="M17" s="295"/>
      <c r="N17" s="319"/>
      <c r="O17" s="31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21</v>
      </c>
      <c r="L18" s="118">
        <v>21</v>
      </c>
      <c r="M18" s="295"/>
      <c r="N18" s="117"/>
      <c r="O18" s="31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5"/>
      <c r="N19" s="117"/>
      <c r="O19" s="31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5"/>
      <c r="N20" s="117"/>
      <c r="O20" s="31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5"/>
      <c r="N21" s="117"/>
      <c r="O21" s="31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5">
        <v>9012520</v>
      </c>
      <c r="N22" s="117">
        <v>25412520</v>
      </c>
      <c r="O22" s="312">
        <v>16061760</v>
      </c>
      <c r="P22" s="316">
        <f>O22/N22</f>
        <v>0.63204121433057403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12">
        <f>SUM(K24)</f>
        <v>15</v>
      </c>
      <c r="L23" s="112">
        <f t="shared" ref="L23" si="1">+L24</f>
        <v>12</v>
      </c>
      <c r="M23" s="295"/>
      <c r="N23" s="117"/>
      <c r="O23" s="313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15</v>
      </c>
      <c r="L24" s="118">
        <v>12</v>
      </c>
      <c r="M24" s="295"/>
      <c r="N24" s="117"/>
      <c r="O24" s="313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5">
        <v>55159</v>
      </c>
      <c r="N25" s="117">
        <v>56064</v>
      </c>
      <c r="O25" s="313">
        <v>56063.76</v>
      </c>
      <c r="P25" s="316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1</v>
      </c>
      <c r="M26" s="295"/>
      <c r="N26" s="117"/>
      <c r="O26" s="31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1</v>
      </c>
      <c r="M27" s="295"/>
      <c r="N27" s="117"/>
      <c r="O27" s="31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5">
        <v>280000</v>
      </c>
      <c r="N28" s="117">
        <v>396095</v>
      </c>
      <c r="O28" s="313">
        <v>382404.5</v>
      </c>
      <c r="P28" s="316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1</v>
      </c>
      <c r="M29" s="295"/>
      <c r="N29" s="117"/>
      <c r="O29" s="313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8">
        <v>1</v>
      </c>
      <c r="M30" s="298"/>
      <c r="N30" s="120"/>
      <c r="O30" s="314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F1" zoomScaleNormal="100" zoomScaleSheetLayoutView="100" workbookViewId="0">
      <pane ySplit="6" topLeftCell="A10" activePane="bottomLeft" state="frozen"/>
      <selection pane="bottomLeft" activeCell="O19" sqref="O19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C4" s="123"/>
    </row>
    <row r="5" spans="1:16" ht="15.75" customHeight="1" thickBot="1" x14ac:dyDescent="0.3">
      <c r="A5" s="375" t="s">
        <v>110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231">
        <v>26773978</v>
      </c>
      <c r="N10" s="45">
        <v>14678029</v>
      </c>
      <c r="O10" s="232">
        <v>8988210.4000000004</v>
      </c>
      <c r="P10" s="324">
        <f>O10/N10</f>
        <v>0.61235813064547018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320</v>
      </c>
      <c r="L11" s="16">
        <f t="shared" si="0"/>
        <v>271</v>
      </c>
      <c r="M11" s="233"/>
      <c r="N11" s="44"/>
      <c r="O11" s="234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320</v>
      </c>
      <c r="L12" s="67">
        <v>271</v>
      </c>
      <c r="M12" s="231"/>
      <c r="N12" s="45"/>
      <c r="O12" s="232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231">
        <v>16015842</v>
      </c>
      <c r="N13" s="45">
        <v>13899275</v>
      </c>
      <c r="O13" s="232">
        <v>5784123.3899999997</v>
      </c>
      <c r="P13" s="324">
        <f>O13/N13</f>
        <v>0.41614569033276916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421251</v>
      </c>
      <c r="L14" s="18">
        <f t="shared" si="1"/>
        <v>105122</v>
      </c>
      <c r="M14" s="231"/>
      <c r="N14" s="45"/>
      <c r="O14" s="232"/>
    </row>
    <row r="15" spans="1:16" ht="15" x14ac:dyDescent="0.25">
      <c r="A15" s="342"/>
      <c r="B15" s="368"/>
      <c r="C15" s="368"/>
      <c r="D15" s="368"/>
      <c r="E15" s="368"/>
      <c r="F15" s="368"/>
      <c r="G15" s="343">
        <v>2</v>
      </c>
      <c r="H15" s="344" t="s">
        <v>164</v>
      </c>
      <c r="I15" s="360" t="s">
        <v>27</v>
      </c>
      <c r="J15" s="69">
        <v>461402</v>
      </c>
      <c r="K15" s="362">
        <v>421251</v>
      </c>
      <c r="L15" s="363">
        <v>105122</v>
      </c>
      <c r="M15" s="371"/>
      <c r="N15" s="372"/>
      <c r="O15" s="373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33">
        <v>623180</v>
      </c>
      <c r="N19" s="333">
        <v>623180</v>
      </c>
      <c r="O19" s="333">
        <v>587815.59</v>
      </c>
      <c r="P19" s="324">
        <f>+O19/N19</f>
        <v>0.94325169292981159</v>
      </c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41" t="s">
        <v>103</v>
      </c>
      <c r="I20" s="129" t="s">
        <v>99</v>
      </c>
      <c r="J20" s="187">
        <f>+J21</f>
        <v>3</v>
      </c>
      <c r="K20" s="129">
        <f t="shared" ref="K20:L20" si="2">+K21</f>
        <v>2</v>
      </c>
      <c r="L20" s="129">
        <f t="shared" si="2"/>
        <v>2</v>
      </c>
      <c r="M20" s="126"/>
      <c r="N20" s="126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64" t="s">
        <v>103</v>
      </c>
      <c r="I21" s="126" t="s">
        <v>99</v>
      </c>
      <c r="J21" s="187">
        <v>3</v>
      </c>
      <c r="K21" s="126">
        <v>2</v>
      </c>
      <c r="L21" s="126">
        <v>2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abSelected="1" zoomScaleNormal="100" zoomScaleSheetLayoutView="100" workbookViewId="0">
      <pane ySplit="6" topLeftCell="A22" activePane="bottomLeft" state="frozen"/>
      <selection pane="bottomLeft" activeCell="L30" sqref="L30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8" t="s">
        <v>50</v>
      </c>
      <c r="B5" s="379"/>
      <c r="C5" s="379"/>
      <c r="D5" s="379"/>
      <c r="E5" s="379"/>
      <c r="F5" s="379"/>
      <c r="G5" s="379"/>
      <c r="H5" s="379"/>
      <c r="I5" s="380"/>
      <c r="J5" s="378" t="s">
        <v>94</v>
      </c>
      <c r="K5" s="379"/>
      <c r="L5" s="380"/>
      <c r="M5" s="378" t="s">
        <v>106</v>
      </c>
      <c r="N5" s="379"/>
      <c r="O5" s="380"/>
    </row>
    <row r="6" spans="1:16" ht="37.5" thickBot="1" x14ac:dyDescent="0.3">
      <c r="A6" s="238" t="s">
        <v>1</v>
      </c>
      <c r="B6" s="239" t="s">
        <v>2</v>
      </c>
      <c r="C6" s="239" t="s">
        <v>3</v>
      </c>
      <c r="D6" s="239" t="s">
        <v>4</v>
      </c>
      <c r="E6" s="239" t="s">
        <v>5</v>
      </c>
      <c r="F6" s="239" t="s">
        <v>6</v>
      </c>
      <c r="G6" s="239" t="s">
        <v>7</v>
      </c>
      <c r="H6" s="172" t="s">
        <v>93</v>
      </c>
      <c r="I6" s="180" t="s">
        <v>8</v>
      </c>
      <c r="J6" s="235" t="s">
        <v>9</v>
      </c>
      <c r="K6" s="236" t="s">
        <v>10</v>
      </c>
      <c r="L6" s="237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15725550</v>
      </c>
      <c r="O10" s="28">
        <v>9161411.6699999999</v>
      </c>
      <c r="P10" s="324">
        <f>O10/N10</f>
        <v>0.58258131957228843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52</v>
      </c>
      <c r="M11" s="15"/>
      <c r="N11" s="6"/>
      <c r="O11" s="16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54</v>
      </c>
      <c r="L12" s="67">
        <v>52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2217161</v>
      </c>
      <c r="O13" s="28">
        <v>1414229.75</v>
      </c>
      <c r="P13" s="324">
        <f>O13/N13</f>
        <v>0.6378561367442418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22</v>
      </c>
      <c r="L14" s="16">
        <f>+L15+L16+L17</f>
        <v>16</v>
      </c>
      <c r="M14" s="94"/>
      <c r="N14" s="42"/>
      <c r="O14" s="30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18</v>
      </c>
      <c r="L15" s="67">
        <v>12</v>
      </c>
      <c r="M15" s="86"/>
      <c r="N15" s="38"/>
      <c r="O15" s="28"/>
      <c r="P15" s="31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150</v>
      </c>
      <c r="M18" s="86"/>
      <c r="N18" s="38"/>
      <c r="O18" s="28"/>
      <c r="P18" s="31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1963289</v>
      </c>
      <c r="O19" s="28">
        <v>1234702.53</v>
      </c>
      <c r="P19" s="324">
        <f>O19/N19</f>
        <v>0.6288949461846931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5325</v>
      </c>
      <c r="L20" s="18">
        <f>+L22+L23+L24</f>
        <v>4773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176</v>
      </c>
      <c r="L21" s="67">
        <v>176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93</v>
      </c>
      <c r="L22" s="67">
        <v>91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" x14ac:dyDescent="0.25">
      <c r="A24" s="342"/>
      <c r="B24" s="343"/>
      <c r="C24" s="343"/>
      <c r="D24" s="343"/>
      <c r="E24" s="343"/>
      <c r="F24" s="343"/>
      <c r="G24" s="343">
        <v>5</v>
      </c>
      <c r="H24" s="344" t="s">
        <v>166</v>
      </c>
      <c r="I24" s="360" t="s">
        <v>22</v>
      </c>
      <c r="J24" s="359">
        <v>4200</v>
      </c>
      <c r="K24" s="362">
        <v>5200</v>
      </c>
      <c r="L24" s="363">
        <v>4650</v>
      </c>
      <c r="M24" s="349"/>
      <c r="N24" s="350"/>
      <c r="O24" s="351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33">
        <v>900000</v>
      </c>
      <c r="N28" s="333">
        <v>900000</v>
      </c>
      <c r="O28" s="333">
        <v>0</v>
      </c>
      <c r="P28" s="324">
        <f>+O28/N28</f>
        <v>0</v>
      </c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41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0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64" t="s">
        <v>103</v>
      </c>
      <c r="I30" s="126" t="s">
        <v>99</v>
      </c>
      <c r="J30" s="126">
        <v>2</v>
      </c>
      <c r="K30" s="126">
        <v>2</v>
      </c>
      <c r="L30" s="126">
        <v>0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I1" zoomScale="130" zoomScaleNormal="130" zoomScaleSheetLayoutView="100" workbookViewId="0">
      <pane ySplit="6" topLeftCell="A8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94" t="s">
        <v>111</v>
      </c>
      <c r="B5" s="395"/>
      <c r="C5" s="395"/>
      <c r="D5" s="395"/>
      <c r="E5" s="395"/>
      <c r="F5" s="395"/>
      <c r="G5" s="395"/>
      <c r="H5" s="395"/>
      <c r="I5" s="396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5713437</v>
      </c>
      <c r="O11" s="28">
        <v>3584121.47</v>
      </c>
      <c r="P11" s="324">
        <f>O11/N11</f>
        <v>0.62731442912558588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20</v>
      </c>
      <c r="M14" s="86">
        <v>2500291</v>
      </c>
      <c r="N14" s="38">
        <v>2286563</v>
      </c>
      <c r="O14" s="28">
        <v>1157612.6599999999</v>
      </c>
      <c r="P14" s="324">
        <f>O14/N14</f>
        <v>0.50626755527838063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20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" zoomScale="115" zoomScaleNormal="115" zoomScaleSheetLayoutView="100" workbookViewId="0">
      <pane ySplit="6" topLeftCell="A35" activePane="bottomLeft" state="frozen"/>
      <selection pane="bottomLeft" activeCell="O20" sqref="O20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61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15968968</v>
      </c>
      <c r="O10" s="28">
        <v>11996809.17</v>
      </c>
      <c r="P10" s="324">
        <f>O10/N10</f>
        <v>0.75125763731256767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194</v>
      </c>
      <c r="L11" s="16">
        <f>+L12</f>
        <v>184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194</v>
      </c>
      <c r="L12" s="67">
        <v>184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1191245</v>
      </c>
      <c r="O13" s="28">
        <v>20589.25</v>
      </c>
      <c r="P13" s="324">
        <f>O13/N13</f>
        <v>1.7283808116718223E-2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2800</v>
      </c>
      <c r="L14" s="18">
        <f>+L15</f>
        <v>576</v>
      </c>
      <c r="M14" s="86"/>
      <c r="N14" s="38"/>
      <c r="O14" s="28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2800</v>
      </c>
      <c r="L15" s="70">
        <v>576</v>
      </c>
      <c r="M15" s="86"/>
      <c r="N15" s="38"/>
      <c r="O15" s="28"/>
      <c r="P15" s="31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1800000</v>
      </c>
      <c r="L16" s="72">
        <v>1088797</v>
      </c>
      <c r="M16" s="168"/>
      <c r="N16" s="169"/>
      <c r="O16" s="170"/>
      <c r="P16" s="317"/>
    </row>
    <row r="17" spans="1:16" ht="15" x14ac:dyDescent="0.3">
      <c r="A17" s="327"/>
      <c r="B17" s="328">
        <v>94</v>
      </c>
      <c r="C17" s="327"/>
      <c r="D17" s="327"/>
      <c r="E17" s="327"/>
      <c r="F17" s="327"/>
      <c r="G17" s="327"/>
      <c r="H17" s="129" t="s">
        <v>183</v>
      </c>
      <c r="I17" s="329"/>
      <c r="J17" s="130"/>
      <c r="K17" s="126"/>
      <c r="L17" s="155"/>
      <c r="M17" s="130"/>
      <c r="N17" s="126"/>
      <c r="O17" s="155"/>
    </row>
    <row r="18" spans="1:16" ht="15" x14ac:dyDescent="0.3">
      <c r="A18" s="327"/>
      <c r="B18" s="327"/>
      <c r="C18" s="328">
        <v>7</v>
      </c>
      <c r="D18" s="327"/>
      <c r="E18" s="327"/>
      <c r="F18" s="327"/>
      <c r="G18" s="327"/>
      <c r="H18" s="129" t="s">
        <v>185</v>
      </c>
      <c r="I18" s="329"/>
      <c r="J18" s="130"/>
      <c r="K18" s="126"/>
      <c r="L18" s="155"/>
      <c r="M18" s="130"/>
      <c r="N18" s="126"/>
      <c r="O18" s="155"/>
    </row>
    <row r="19" spans="1:16" ht="15" x14ac:dyDescent="0.3">
      <c r="A19" s="327"/>
      <c r="B19" s="327"/>
      <c r="C19" s="327"/>
      <c r="D19" s="328">
        <v>0</v>
      </c>
      <c r="E19" s="327"/>
      <c r="F19" s="327"/>
      <c r="G19" s="327"/>
      <c r="H19" s="341" t="s">
        <v>13</v>
      </c>
      <c r="I19" s="329"/>
      <c r="J19" s="130"/>
      <c r="K19" s="126"/>
      <c r="L19" s="155"/>
      <c r="M19" s="28"/>
      <c r="N19" s="28"/>
      <c r="O19" s="28"/>
    </row>
    <row r="20" spans="1:16" ht="15" x14ac:dyDescent="0.3">
      <c r="A20" s="328"/>
      <c r="B20" s="327"/>
      <c r="C20" s="327"/>
      <c r="D20" s="327"/>
      <c r="E20" s="328">
        <v>1</v>
      </c>
      <c r="F20" s="328">
        <v>0</v>
      </c>
      <c r="G20" s="327"/>
      <c r="H20" s="129" t="s">
        <v>186</v>
      </c>
      <c r="I20" s="329"/>
      <c r="J20" s="130"/>
      <c r="K20" s="126"/>
      <c r="L20" s="155"/>
      <c r="M20" s="28">
        <v>0</v>
      </c>
      <c r="N20" s="28">
        <v>1100000</v>
      </c>
      <c r="O20" s="28">
        <v>891000</v>
      </c>
      <c r="P20" s="324">
        <f>O20/N20</f>
        <v>0.81</v>
      </c>
    </row>
    <row r="21" spans="1:16" ht="15" hidden="1" x14ac:dyDescent="0.3">
      <c r="A21" s="327"/>
      <c r="B21" s="327"/>
      <c r="C21" s="327"/>
      <c r="D21" s="327"/>
      <c r="E21" s="327"/>
      <c r="F21" s="327"/>
      <c r="G21" s="328">
        <v>1</v>
      </c>
      <c r="H21" s="129" t="s">
        <v>184</v>
      </c>
      <c r="I21" s="330" t="s">
        <v>15</v>
      </c>
      <c r="J21" s="331">
        <v>0</v>
      </c>
      <c r="K21" s="332">
        <f>+K22</f>
        <v>0</v>
      </c>
      <c r="L21" s="332">
        <f>+L22</f>
        <v>0</v>
      </c>
      <c r="M21" s="331">
        <v>0</v>
      </c>
      <c r="N21" s="333">
        <v>0</v>
      </c>
      <c r="O21" s="332">
        <v>0</v>
      </c>
    </row>
    <row r="22" spans="1:16" ht="14.25" hidden="1" thickBot="1" x14ac:dyDescent="0.3">
      <c r="A22" s="327"/>
      <c r="B22" s="327"/>
      <c r="C22" s="327"/>
      <c r="D22" s="327"/>
      <c r="E22" s="327"/>
      <c r="F22" s="327"/>
      <c r="G22" s="327">
        <v>2</v>
      </c>
      <c r="H22" s="126" t="s">
        <v>184</v>
      </c>
      <c r="I22" s="307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500</v>
      </c>
      <c r="M23" s="86"/>
      <c r="N23" s="38"/>
      <c r="O23" s="28"/>
      <c r="P23" s="317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500</v>
      </c>
      <c r="M24" s="86"/>
      <c r="N24" s="38"/>
      <c r="O24" s="28"/>
      <c r="P24" s="3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I1" zoomScale="115" zoomScaleNormal="115" zoomScaleSheetLayoutView="100" workbookViewId="0">
      <pane ySplit="6" topLeftCell="A8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112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34858284</v>
      </c>
      <c r="O10" s="28">
        <v>22785818.050000001</v>
      </c>
      <c r="P10" s="324">
        <f>O10/N10</f>
        <v>0.65367010177552054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755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756</v>
      </c>
      <c r="L12" s="67">
        <v>755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32641716</v>
      </c>
      <c r="O13" s="28">
        <v>20294624.59</v>
      </c>
      <c r="P13" s="324">
        <f>O13/N13</f>
        <v>0.62173889969510177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374340</v>
      </c>
      <c r="L14" s="18">
        <f>L15+L17</f>
        <v>290834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94340</v>
      </c>
      <c r="L15" s="70">
        <v>57500</v>
      </c>
      <c r="M15" s="87">
        <f>K15-L15</f>
        <v>36840</v>
      </c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8450</v>
      </c>
      <c r="L16" s="70">
        <v>6959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280000</v>
      </c>
      <c r="L17" s="70">
        <v>233334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2918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115" zoomScaleNormal="115" zoomScaleSheetLayoutView="100" workbookViewId="0">
      <pane ySplit="6" topLeftCell="A17" activePane="bottomLeft" state="frozen"/>
      <selection pane="bottomLeft" activeCell="O25" sqref="O25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71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11910440</v>
      </c>
      <c r="O10" s="28">
        <v>4317790.58</v>
      </c>
      <c r="P10" s="324">
        <f>O10/N10</f>
        <v>0.36252150046513815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80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1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  <c r="P14" s="31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  <c r="P15" s="31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  <c r="P16" s="31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301141.94</v>
      </c>
      <c r="P17" s="324">
        <f>O17/N17</f>
        <v>2.9391171188756587E-2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1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1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1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87</v>
      </c>
      <c r="L21" s="70">
        <v>15</v>
      </c>
      <c r="M21" s="86"/>
      <c r="N21" s="38"/>
      <c r="O21" s="28"/>
      <c r="P21" s="31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  <c r="P22" s="31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  <c r="P23" s="31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  <c r="P24" s="31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53433998</v>
      </c>
      <c r="O25" s="28">
        <v>24361708.219999999</v>
      </c>
      <c r="P25" s="324">
        <f>O25/N25</f>
        <v>0.45592149440137342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243</v>
      </c>
      <c r="L26" s="18">
        <f t="shared" si="0"/>
        <v>111</v>
      </c>
      <c r="M26" s="86"/>
      <c r="N26" s="38"/>
      <c r="O26" s="28"/>
      <c r="P26" s="31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243</v>
      </c>
      <c r="L27" s="72">
        <v>111</v>
      </c>
      <c r="M27" s="168"/>
      <c r="N27" s="169"/>
      <c r="O27" s="170"/>
      <c r="P27" s="31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view="pageBreakPreview" zoomScale="115" zoomScaleNormal="115" zoomScaleSheetLayoutView="115" workbookViewId="0">
      <pane ySplit="6" topLeftCell="A7" activePane="bottomLeft" state="frozen"/>
      <selection pane="bottomLeft" activeCell="H9" sqref="H9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21" customHeight="1" thickBot="1" x14ac:dyDescent="0.3">
      <c r="A5" s="397" t="s">
        <v>73</v>
      </c>
      <c r="B5" s="398"/>
      <c r="C5" s="398"/>
      <c r="D5" s="398"/>
      <c r="E5" s="398"/>
      <c r="F5" s="398"/>
      <c r="G5" s="398"/>
      <c r="H5" s="398"/>
      <c r="I5" s="399"/>
      <c r="J5" s="400" t="s">
        <v>80</v>
      </c>
      <c r="K5" s="401"/>
      <c r="L5" s="402"/>
      <c r="M5" s="400" t="s">
        <v>106</v>
      </c>
      <c r="N5" s="401"/>
      <c r="O5" s="40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7" t="s">
        <v>169</v>
      </c>
      <c r="I7" s="268"/>
      <c r="J7" s="256"/>
      <c r="K7" s="105"/>
      <c r="L7" s="257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0" t="s">
        <v>12</v>
      </c>
      <c r="I8" s="259"/>
      <c r="J8" s="245"/>
      <c r="K8" s="20"/>
      <c r="L8" s="246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0" t="s">
        <v>13</v>
      </c>
      <c r="I9" s="259"/>
      <c r="J9" s="245"/>
      <c r="K9" s="20"/>
      <c r="L9" s="246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0" t="s">
        <v>114</v>
      </c>
      <c r="I10" s="258"/>
      <c r="J10" s="245"/>
      <c r="K10" s="20"/>
      <c r="L10" s="246"/>
      <c r="M10" s="110">
        <v>53496800</v>
      </c>
      <c r="N10" s="101">
        <v>31020404</v>
      </c>
      <c r="O10" s="102">
        <v>19091457.370000001</v>
      </c>
      <c r="P10" s="324">
        <f>O10/N10</f>
        <v>0.61544837939570363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1" t="s">
        <v>16</v>
      </c>
      <c r="I11" s="260" t="s">
        <v>15</v>
      </c>
      <c r="J11" s="23">
        <f>+J12</f>
        <v>92</v>
      </c>
      <c r="K11" s="33">
        <f t="shared" ref="K11:L11" si="0">+K12</f>
        <v>693</v>
      </c>
      <c r="L11" s="247">
        <f t="shared" si="0"/>
        <v>70</v>
      </c>
      <c r="M11" s="109"/>
      <c r="N11" s="34"/>
      <c r="O11" s="22"/>
      <c r="P11" s="31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0" t="s">
        <v>16</v>
      </c>
      <c r="I12" s="261" t="s">
        <v>15</v>
      </c>
      <c r="J12" s="248">
        <v>92</v>
      </c>
      <c r="K12" s="35">
        <v>693</v>
      </c>
      <c r="L12" s="249">
        <v>70</v>
      </c>
      <c r="M12" s="109"/>
      <c r="N12" s="34"/>
      <c r="O12" s="22"/>
      <c r="P12" s="31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0" t="s">
        <v>175</v>
      </c>
      <c r="I13" s="261"/>
      <c r="J13" s="248"/>
      <c r="K13" s="35"/>
      <c r="L13" s="249"/>
      <c r="M13" s="109">
        <v>520903200</v>
      </c>
      <c r="N13" s="34">
        <v>304700383</v>
      </c>
      <c r="O13" s="22">
        <v>219835957.28</v>
      </c>
      <c r="P13" s="324">
        <f>O13/N13</f>
        <v>0.72148237923284786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1" t="s">
        <v>74</v>
      </c>
      <c r="I14" s="260" t="s">
        <v>63</v>
      </c>
      <c r="J14" s="36">
        <f>SUM(J15:J19)</f>
        <v>9527</v>
      </c>
      <c r="K14" s="36">
        <f>SUM(K15:K19)</f>
        <v>8720</v>
      </c>
      <c r="L14" s="250">
        <f>SUM(L15:L19)</f>
        <v>5141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0" t="s">
        <v>75</v>
      </c>
      <c r="I15" s="261" t="s">
        <v>63</v>
      </c>
      <c r="J15" s="251">
        <v>358</v>
      </c>
      <c r="K15" s="37">
        <v>367</v>
      </c>
      <c r="L15" s="252">
        <v>320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0" t="s">
        <v>76</v>
      </c>
      <c r="I16" s="261" t="s">
        <v>63</v>
      </c>
      <c r="J16" s="248">
        <v>273</v>
      </c>
      <c r="K16" s="35">
        <v>222</v>
      </c>
      <c r="L16" s="249">
        <v>160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0" t="s">
        <v>77</v>
      </c>
      <c r="I17" s="261" t="s">
        <v>63</v>
      </c>
      <c r="J17" s="248">
        <v>115</v>
      </c>
      <c r="K17" s="35">
        <v>115</v>
      </c>
      <c r="L17" s="249">
        <v>20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0" t="s">
        <v>78</v>
      </c>
      <c r="I18" s="261" t="s">
        <v>63</v>
      </c>
      <c r="J18" s="248">
        <v>205</v>
      </c>
      <c r="K18" s="35">
        <v>572</v>
      </c>
      <c r="L18" s="249">
        <v>105</v>
      </c>
      <c r="M18" s="109"/>
      <c r="N18" s="34"/>
      <c r="O18" s="22"/>
    </row>
    <row r="19" spans="1:15" ht="15.75" thickBot="1" x14ac:dyDescent="0.3">
      <c r="A19" s="262"/>
      <c r="B19" s="263"/>
      <c r="C19" s="263"/>
      <c r="D19" s="263"/>
      <c r="E19" s="263"/>
      <c r="F19" s="263"/>
      <c r="G19" s="264">
        <v>7</v>
      </c>
      <c r="H19" s="265" t="s">
        <v>79</v>
      </c>
      <c r="I19" s="266" t="s">
        <v>63</v>
      </c>
      <c r="J19" s="253">
        <v>8576</v>
      </c>
      <c r="K19" s="254">
        <v>7444</v>
      </c>
      <c r="L19" s="255">
        <v>4536</v>
      </c>
      <c r="M19" s="242"/>
      <c r="N19" s="243"/>
      <c r="O19" s="24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pane ySplit="6" topLeftCell="A10" activePane="bottomLeft" state="frozen"/>
      <selection pane="bottomLeft" activeCell="A3" sqref="A3:O3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020 1029:2040 2049:4095 4104:5115 5124:8190 8199:9210 9219:12285 12294:13305 13314:15360 15369:16380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020 1029:2040 2049:4095 4104:5115 5124:8190 8199:9210 9219:12285 12294:13305 13314:15360 15369:16380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75" t="s">
        <v>108</v>
      </c>
      <c r="B5" s="376"/>
      <c r="C5" s="376"/>
      <c r="D5" s="376"/>
      <c r="E5" s="376"/>
      <c r="F5" s="376"/>
      <c r="G5" s="376"/>
      <c r="H5" s="376"/>
      <c r="I5" s="382"/>
      <c r="J5" s="378" t="s">
        <v>94</v>
      </c>
      <c r="K5" s="379"/>
      <c r="L5" s="383"/>
      <c r="M5" s="384" t="s">
        <v>106</v>
      </c>
      <c r="N5" s="379"/>
      <c r="O5" s="380"/>
    </row>
    <row r="6" spans="1:1020 1029:2040 2049:4095 4104:5115 5124:8190 8199:9210 9219:12285 12294:13305 13314:15360 15369:16380" s="1" customFormat="1" ht="39.75" thickBot="1" x14ac:dyDescent="0.25">
      <c r="A6" s="269" t="s">
        <v>1</v>
      </c>
      <c r="B6" s="270" t="s">
        <v>2</v>
      </c>
      <c r="C6" s="270" t="s">
        <v>3</v>
      </c>
      <c r="D6" s="270" t="s">
        <v>4</v>
      </c>
      <c r="E6" s="270" t="s">
        <v>5</v>
      </c>
      <c r="F6" s="270" t="s">
        <v>6</v>
      </c>
      <c r="G6" s="270" t="s">
        <v>7</v>
      </c>
      <c r="H6" s="271" t="s">
        <v>93</v>
      </c>
      <c r="I6" s="275" t="s">
        <v>8</v>
      </c>
      <c r="J6" s="79" t="s">
        <v>9</v>
      </c>
      <c r="K6" s="299" t="s">
        <v>10</v>
      </c>
      <c r="L6" s="175" t="s">
        <v>136</v>
      </c>
      <c r="M6" s="300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2" t="s">
        <v>11</v>
      </c>
      <c r="I7" s="276"/>
      <c r="J7" s="51"/>
      <c r="K7" s="273"/>
      <c r="L7" s="274"/>
      <c r="M7" s="51"/>
      <c r="N7" s="273"/>
      <c r="O7" s="274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76973597</v>
      </c>
      <c r="O10" s="30">
        <v>44298150.43</v>
      </c>
      <c r="P10" s="322">
        <f>O10/N10</f>
        <v>0.57549799095396303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7" t="s">
        <v>15</v>
      </c>
      <c r="J11" s="176">
        <f>J12</f>
        <v>305</v>
      </c>
      <c r="K11" s="48">
        <f>K12</f>
        <v>196</v>
      </c>
      <c r="L11" s="177">
        <f>L12</f>
        <v>0</v>
      </c>
      <c r="M11" s="94"/>
      <c r="N11" s="42"/>
      <c r="O11" s="30"/>
      <c r="P11" s="31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8" t="s">
        <v>15</v>
      </c>
      <c r="J12" s="178">
        <v>305</v>
      </c>
      <c r="K12" s="49">
        <v>196</v>
      </c>
      <c r="L12" s="179">
        <v>0</v>
      </c>
      <c r="M12" s="306"/>
      <c r="N12" s="121"/>
      <c r="O12" s="122"/>
      <c r="P12" s="31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7"/>
      <c r="J13" s="176"/>
      <c r="K13" s="48"/>
      <c r="L13" s="177"/>
      <c r="M13" s="94"/>
      <c r="N13" s="42"/>
      <c r="O13" s="30"/>
      <c r="P13" s="31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7" t="s">
        <v>18</v>
      </c>
      <c r="J14" s="176">
        <v>1955</v>
      </c>
      <c r="K14" s="48">
        <f>SUM(K15:K15)</f>
        <v>2088</v>
      </c>
      <c r="L14" s="48">
        <f>SUM(L15:L15)</f>
        <v>266</v>
      </c>
      <c r="M14" s="94">
        <v>160797783</v>
      </c>
      <c r="N14" s="42">
        <v>153942372</v>
      </c>
      <c r="O14" s="30">
        <v>91728972.120000005</v>
      </c>
      <c r="P14" s="322">
        <f>O14/N14</f>
        <v>0.5958656536746102</v>
      </c>
    </row>
    <row r="15" spans="1:1020 1029:2040 2049:4095 4104:5115 5124:8190 8199:9210 9219:12285 12294:13305 13314:15360 15369:16380" s="165" customFormat="1" ht="15.75" thickBot="1" x14ac:dyDescent="0.3">
      <c r="A15" s="334"/>
      <c r="B15" s="127"/>
      <c r="C15" s="127"/>
      <c r="D15" s="127"/>
      <c r="E15" s="127"/>
      <c r="F15" s="127"/>
      <c r="G15" s="127">
        <v>5</v>
      </c>
      <c r="H15" s="127" t="s">
        <v>135</v>
      </c>
      <c r="I15" s="335" t="s">
        <v>18</v>
      </c>
      <c r="J15" s="336">
        <v>1955</v>
      </c>
      <c r="K15" s="337">
        <v>2088</v>
      </c>
      <c r="L15" s="220">
        <v>266</v>
      </c>
      <c r="M15" s="338"/>
      <c r="N15" s="339"/>
      <c r="O15" s="340"/>
      <c r="P15" s="323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topLeftCell="I1" zoomScaleNormal="100" zoomScaleSheetLayoutView="115" workbookViewId="0">
      <pane ySplit="6" topLeftCell="A25" activePane="bottomLeft" state="frozen"/>
      <selection pane="bottomLeft" activeCell="O18" sqref="O18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s="1" customFormat="1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3">
      <c r="A5" s="375" t="s">
        <v>19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6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24743841</v>
      </c>
      <c r="O10" s="204">
        <v>13296594.390000001</v>
      </c>
      <c r="P10" s="325">
        <f>O10/N10</f>
        <v>0.53736986064532177</v>
      </c>
    </row>
    <row r="11" spans="1:16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91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2</v>
      </c>
      <c r="M11" s="137"/>
      <c r="N11" s="138"/>
      <c r="O11" s="139"/>
      <c r="P11" s="325"/>
    </row>
    <row r="12" spans="1:16" ht="15" x14ac:dyDescent="0.25">
      <c r="A12" s="15"/>
      <c r="B12" s="206"/>
      <c r="C12" s="2"/>
      <c r="D12" s="2"/>
      <c r="E12" s="3"/>
      <c r="F12" s="3"/>
      <c r="G12" s="3">
        <v>9</v>
      </c>
      <c r="H12" s="292" t="s">
        <v>16</v>
      </c>
      <c r="I12" s="194" t="s">
        <v>15</v>
      </c>
      <c r="J12" s="82">
        <v>93</v>
      </c>
      <c r="K12" s="83">
        <v>93</v>
      </c>
      <c r="L12" s="84">
        <v>2</v>
      </c>
      <c r="M12" s="131"/>
      <c r="N12" s="132"/>
      <c r="O12" s="133"/>
      <c r="P12" s="324"/>
    </row>
    <row r="13" spans="1:16" ht="30" x14ac:dyDescent="0.3">
      <c r="A13" s="15"/>
      <c r="B13" s="206"/>
      <c r="C13" s="2">
        <v>1</v>
      </c>
      <c r="D13" s="2"/>
      <c r="E13" s="2"/>
      <c r="F13" s="2"/>
      <c r="G13" s="2"/>
      <c r="H13" s="291" t="s">
        <v>82</v>
      </c>
      <c r="I13" s="181"/>
      <c r="J13" s="64"/>
      <c r="K13" s="47"/>
      <c r="L13" s="31"/>
      <c r="M13" s="115"/>
      <c r="N13" s="46"/>
      <c r="O13" s="116"/>
      <c r="P13" s="324"/>
    </row>
    <row r="14" spans="1:16" ht="15" x14ac:dyDescent="0.3">
      <c r="A14" s="15"/>
      <c r="B14" s="206"/>
      <c r="C14" s="2"/>
      <c r="D14" s="2">
        <v>0</v>
      </c>
      <c r="E14" s="3"/>
      <c r="F14" s="3"/>
      <c r="G14" s="3"/>
      <c r="H14" s="291" t="s">
        <v>13</v>
      </c>
      <c r="I14" s="195"/>
      <c r="J14" s="82"/>
      <c r="K14" s="83"/>
      <c r="L14" s="84"/>
      <c r="M14" s="131"/>
      <c r="N14" s="132"/>
      <c r="O14" s="133"/>
      <c r="P14" s="324"/>
    </row>
    <row r="15" spans="1:16" ht="15" x14ac:dyDescent="0.3">
      <c r="A15" s="15"/>
      <c r="B15" s="206"/>
      <c r="C15" s="2"/>
      <c r="D15" s="2"/>
      <c r="E15" s="3">
        <v>1</v>
      </c>
      <c r="F15" s="3"/>
      <c r="G15" s="2"/>
      <c r="H15" s="291" t="s">
        <v>145</v>
      </c>
      <c r="I15" s="194"/>
      <c r="J15" s="64"/>
      <c r="K15" s="47"/>
      <c r="L15" s="31"/>
      <c r="M15" s="203">
        <v>10240000</v>
      </c>
      <c r="N15" s="163">
        <v>2277968</v>
      </c>
      <c r="O15" s="116">
        <v>0</v>
      </c>
      <c r="P15" s="325">
        <f>O15/N15</f>
        <v>0</v>
      </c>
    </row>
    <row r="16" spans="1:16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91" t="s">
        <v>81</v>
      </c>
      <c r="I16" s="19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  <c r="P16" s="325"/>
    </row>
    <row r="17" spans="1:16" ht="15" x14ac:dyDescent="0.25">
      <c r="A17" s="15"/>
      <c r="B17" s="206"/>
      <c r="C17" s="2"/>
      <c r="D17" s="2"/>
      <c r="E17" s="3"/>
      <c r="F17" s="3"/>
      <c r="G17" s="3">
        <v>2</v>
      </c>
      <c r="H17" s="292" t="s">
        <v>81</v>
      </c>
      <c r="I17" s="197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  <c r="P17" s="324"/>
    </row>
    <row r="18" spans="1:16" ht="30" x14ac:dyDescent="0.3">
      <c r="A18" s="15"/>
      <c r="B18" s="206"/>
      <c r="C18" s="2"/>
      <c r="D18" s="2"/>
      <c r="E18" s="2">
        <v>2</v>
      </c>
      <c r="F18" s="3"/>
      <c r="G18" s="3"/>
      <c r="H18" s="291" t="s">
        <v>139</v>
      </c>
      <c r="I18" s="194"/>
      <c r="J18" s="82"/>
      <c r="K18" s="83"/>
      <c r="L18" s="84"/>
      <c r="M18" s="203">
        <v>1014975272</v>
      </c>
      <c r="N18" s="163">
        <v>925419440</v>
      </c>
      <c r="O18" s="116">
        <v>358704106.94999999</v>
      </c>
      <c r="P18" s="325">
        <f>O18/N18</f>
        <v>0.38761246138291627</v>
      </c>
    </row>
    <row r="19" spans="1:16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91" t="s">
        <v>138</v>
      </c>
      <c r="I19" s="196" t="s">
        <v>18</v>
      </c>
      <c r="J19" s="140">
        <f>+J20</f>
        <v>5932</v>
      </c>
      <c r="K19" s="141">
        <f>+K20</f>
        <v>6133</v>
      </c>
      <c r="L19" s="142">
        <f>L20</f>
        <v>2421</v>
      </c>
      <c r="M19" s="137"/>
      <c r="N19" s="138"/>
      <c r="O19" s="139"/>
      <c r="P19" s="325"/>
    </row>
    <row r="20" spans="1:16" x14ac:dyDescent="0.25">
      <c r="A20" s="161"/>
      <c r="B20" s="208"/>
      <c r="C20" s="126"/>
      <c r="D20" s="126"/>
      <c r="E20" s="126"/>
      <c r="F20" s="126"/>
      <c r="G20" s="3">
        <v>2</v>
      </c>
      <c r="H20" s="292" t="s">
        <v>146</v>
      </c>
      <c r="I20" s="197" t="s">
        <v>18</v>
      </c>
      <c r="J20" s="143">
        <v>5932</v>
      </c>
      <c r="K20" s="144">
        <v>6133</v>
      </c>
      <c r="L20" s="145">
        <v>2421</v>
      </c>
      <c r="M20" s="146"/>
      <c r="N20" s="147"/>
      <c r="O20" s="148"/>
      <c r="P20" s="324"/>
    </row>
    <row r="21" spans="1:16" ht="15" x14ac:dyDescent="0.3">
      <c r="A21" s="161"/>
      <c r="B21" s="208"/>
      <c r="C21" s="129">
        <v>2</v>
      </c>
      <c r="D21" s="129"/>
      <c r="E21" s="129"/>
      <c r="F21" s="129"/>
      <c r="G21" s="126"/>
      <c r="H21" s="293" t="s">
        <v>83</v>
      </c>
      <c r="I21" s="155"/>
      <c r="J21" s="143"/>
      <c r="K21" s="144"/>
      <c r="L21" s="145"/>
      <c r="M21" s="146"/>
      <c r="N21" s="147"/>
      <c r="O21" s="148"/>
      <c r="P21" s="324"/>
    </row>
    <row r="22" spans="1:16" ht="15" x14ac:dyDescent="0.3">
      <c r="A22" s="161"/>
      <c r="B22" s="208"/>
      <c r="C22" s="129"/>
      <c r="D22" s="129">
        <v>0</v>
      </c>
      <c r="E22" s="129"/>
      <c r="F22" s="129"/>
      <c r="G22" s="126"/>
      <c r="H22" s="291" t="s">
        <v>13</v>
      </c>
      <c r="I22" s="155"/>
      <c r="J22" s="143"/>
      <c r="K22" s="144"/>
      <c r="L22" s="145"/>
      <c r="M22" s="146"/>
      <c r="N22" s="147"/>
      <c r="O22" s="148"/>
      <c r="P22" s="324"/>
    </row>
    <row r="23" spans="1:16" ht="15" x14ac:dyDescent="0.3">
      <c r="A23" s="161"/>
      <c r="B23" s="208"/>
      <c r="C23" s="129"/>
      <c r="D23" s="129"/>
      <c r="E23" s="129">
        <v>1</v>
      </c>
      <c r="F23" s="129"/>
      <c r="G23" s="126"/>
      <c r="H23" s="291" t="s">
        <v>147</v>
      </c>
      <c r="I23" s="155"/>
      <c r="J23" s="143"/>
      <c r="K23" s="144"/>
      <c r="L23" s="145"/>
      <c r="M23" s="203">
        <v>10000000</v>
      </c>
      <c r="N23" s="163">
        <v>10000000</v>
      </c>
      <c r="O23" s="139">
        <v>0</v>
      </c>
      <c r="P23" s="325">
        <f>O23/N23</f>
        <v>0</v>
      </c>
    </row>
    <row r="24" spans="1:16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3" t="s">
        <v>84</v>
      </c>
      <c r="I24" s="196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  <c r="P24" s="325"/>
    </row>
    <row r="25" spans="1:16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  <c r="P25" s="324"/>
    </row>
    <row r="26" spans="1:16" ht="15" x14ac:dyDescent="0.3">
      <c r="A26" s="161"/>
      <c r="B26" s="208"/>
      <c r="C26" s="126"/>
      <c r="D26" s="126"/>
      <c r="E26" s="129">
        <v>2</v>
      </c>
      <c r="F26" s="126"/>
      <c r="G26" s="126"/>
      <c r="H26" s="293" t="s">
        <v>140</v>
      </c>
      <c r="I26" s="155"/>
      <c r="J26" s="143"/>
      <c r="K26" s="144"/>
      <c r="L26" s="145"/>
      <c r="M26" s="203">
        <v>286187848</v>
      </c>
      <c r="N26" s="163">
        <v>381602751</v>
      </c>
      <c r="O26" s="139">
        <v>199721323.66</v>
      </c>
      <c r="P26" s="325">
        <f>O26/N26</f>
        <v>0.52337495769258746</v>
      </c>
    </row>
    <row r="27" spans="1:16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3" t="s">
        <v>149</v>
      </c>
      <c r="I27" s="196" t="s">
        <v>18</v>
      </c>
      <c r="J27" s="140">
        <f>J28</f>
        <v>4195</v>
      </c>
      <c r="K27" s="141">
        <f>K28</f>
        <v>4130</v>
      </c>
      <c r="L27" s="142">
        <f>L28</f>
        <v>2103</v>
      </c>
      <c r="M27" s="137"/>
      <c r="N27" s="138"/>
      <c r="O27" s="139"/>
      <c r="P27" s="325"/>
    </row>
    <row r="28" spans="1:16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4" t="s">
        <v>149</v>
      </c>
      <c r="I28" s="198" t="s">
        <v>18</v>
      </c>
      <c r="J28" s="149">
        <v>4195</v>
      </c>
      <c r="K28" s="150">
        <v>4130</v>
      </c>
      <c r="L28" s="151">
        <v>2103</v>
      </c>
      <c r="M28" s="152"/>
      <c r="N28" s="153"/>
      <c r="O28" s="154"/>
      <c r="P28" s="32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I1" zoomScale="115" zoomScaleNormal="115" zoomScaleSheetLayoutView="100" workbookViewId="0">
      <pane ySplit="6" topLeftCell="A13" activePane="bottomLeft" state="frozen"/>
      <selection pane="bottomLeft" activeCell="M19" sqref="M19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20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3"/>
      <c r="M5" s="378" t="s">
        <v>106</v>
      </c>
      <c r="N5" s="379"/>
      <c r="O5" s="38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9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3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3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3"/>
      <c r="M10" s="86">
        <v>14792315</v>
      </c>
      <c r="N10" s="38">
        <v>15522208</v>
      </c>
      <c r="O10" s="28">
        <v>9935156.5600000005</v>
      </c>
      <c r="P10" s="325">
        <f>O10/N10</f>
        <v>0.64006078001274047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3" t="s">
        <v>16</v>
      </c>
      <c r="I11" s="196" t="s">
        <v>15</v>
      </c>
      <c r="J11" s="15">
        <f>J12</f>
        <v>142</v>
      </c>
      <c r="K11" s="6">
        <f t="shared" ref="K11" si="0">K12</f>
        <v>132</v>
      </c>
      <c r="L11" s="97">
        <f>L12</f>
        <v>123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132</v>
      </c>
      <c r="L12" s="98">
        <v>123</v>
      </c>
      <c r="M12" s="86"/>
      <c r="N12" s="38"/>
      <c r="O12" s="28"/>
      <c r="P12" s="32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1" t="s">
        <v>141</v>
      </c>
      <c r="I13" s="195"/>
      <c r="J13" s="57"/>
      <c r="K13" s="3"/>
      <c r="L13" s="50"/>
      <c r="M13" s="86">
        <v>3362685</v>
      </c>
      <c r="N13" s="38">
        <v>2632792</v>
      </c>
      <c r="O13" s="28">
        <v>1258106.93</v>
      </c>
      <c r="P13" s="325">
        <f>O13/N13</f>
        <v>0.4778603588889665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3" t="s">
        <v>21</v>
      </c>
      <c r="I14" s="196" t="s">
        <v>22</v>
      </c>
      <c r="J14" s="68">
        <f>J15</f>
        <v>700</v>
      </c>
      <c r="K14" s="7">
        <f t="shared" ref="K14" si="1">K15</f>
        <v>17590</v>
      </c>
      <c r="L14" s="284">
        <f>L15</f>
        <v>12670</v>
      </c>
      <c r="M14" s="86"/>
      <c r="N14" s="38"/>
      <c r="O14" s="28"/>
      <c r="P14" s="32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5" t="s">
        <v>22</v>
      </c>
      <c r="J15" s="69">
        <v>700</v>
      </c>
      <c r="K15" s="8">
        <v>17590</v>
      </c>
      <c r="L15" s="286">
        <v>12670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4" t="s">
        <v>86</v>
      </c>
      <c r="I16" s="198" t="s">
        <v>15</v>
      </c>
      <c r="J16" s="89">
        <v>1520</v>
      </c>
      <c r="K16" s="32">
        <v>0</v>
      </c>
      <c r="L16" s="99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topLeftCell="D1" zoomScale="90" zoomScaleNormal="90" zoomScaleSheetLayoutView="100" workbookViewId="0">
      <pane ySplit="6" topLeftCell="A22" activePane="bottomLeft" state="frozen"/>
      <selection pane="bottomLeft" activeCell="O31" sqref="O31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F4" s="123"/>
    </row>
    <row r="5" spans="1:16" ht="15.75" customHeight="1" thickBot="1" x14ac:dyDescent="0.3">
      <c r="A5" s="375" t="s">
        <v>23</v>
      </c>
      <c r="B5" s="376"/>
      <c r="C5" s="376"/>
      <c r="D5" s="376"/>
      <c r="E5" s="376"/>
      <c r="F5" s="376"/>
      <c r="G5" s="376"/>
      <c r="H5" s="376"/>
      <c r="I5" s="382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158183419</v>
      </c>
      <c r="O10" s="28">
        <v>104985954.69</v>
      </c>
      <c r="P10" s="324">
        <f>O10/N10</f>
        <v>0.66369759456267663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1130</v>
      </c>
      <c r="L11" s="47">
        <f>SUM(L12)</f>
        <v>1065</v>
      </c>
      <c r="M11" s="130"/>
      <c r="N11" s="126"/>
      <c r="O11" s="155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1130</v>
      </c>
      <c r="L12" s="84">
        <v>1065</v>
      </c>
      <c r="M12" s="87"/>
      <c r="N12" s="39"/>
      <c r="O12" s="26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39026614</v>
      </c>
      <c r="O13" s="28">
        <v>16116493.279999999</v>
      </c>
      <c r="P13" s="324">
        <f>O13/N13</f>
        <v>0.41296160819895877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6960</v>
      </c>
      <c r="L14" s="31">
        <f>SUM(L19:L21)</f>
        <v>5774</v>
      </c>
      <c r="M14" s="130"/>
      <c r="N14" s="126"/>
      <c r="O14" s="155"/>
      <c r="P14" s="31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1455529</v>
      </c>
      <c r="L15" s="84">
        <v>1212557</v>
      </c>
      <c r="M15" s="87"/>
      <c r="N15" s="39"/>
      <c r="O15" s="26"/>
      <c r="P15" s="31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1471838</v>
      </c>
      <c r="L16" s="84">
        <v>1226287</v>
      </c>
      <c r="M16" s="87"/>
      <c r="N16" s="39"/>
      <c r="O16" s="26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28313087</v>
      </c>
      <c r="M17" s="87"/>
      <c r="N17" s="39"/>
      <c r="O17" s="26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20570515</v>
      </c>
      <c r="M18" s="87"/>
      <c r="N18" s="39"/>
      <c r="O18" s="26"/>
      <c r="P18" s="31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505</v>
      </c>
      <c r="L19" s="84">
        <v>407</v>
      </c>
      <c r="M19" s="87"/>
      <c r="N19" s="39"/>
      <c r="O19" s="26"/>
      <c r="P19" s="31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163</v>
      </c>
      <c r="L20" s="84">
        <v>135</v>
      </c>
      <c r="M20" s="87"/>
      <c r="N20" s="39"/>
      <c r="O20" s="26"/>
      <c r="P20" s="31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6292</v>
      </c>
      <c r="L21" s="84">
        <v>5232</v>
      </c>
      <c r="M21" s="87"/>
      <c r="N21" s="39"/>
      <c r="O21" s="26"/>
      <c r="P21" s="317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11427600</v>
      </c>
      <c r="O22" s="28">
        <v>9230929.2400000002</v>
      </c>
      <c r="P22" s="324">
        <f>O22/N22</f>
        <v>0.80777496937239668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54380</v>
      </c>
      <c r="M23" s="86"/>
      <c r="N23" s="38"/>
      <c r="O23" s="28"/>
      <c r="P23" s="31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54380</v>
      </c>
      <c r="M24" s="86"/>
      <c r="N24" s="38"/>
      <c r="O24" s="28"/>
      <c r="P24" s="317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19620367</v>
      </c>
      <c r="O25" s="28">
        <v>2003609.51</v>
      </c>
      <c r="P25" s="324">
        <f>O25/N25</f>
        <v>0.10211885995812413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118529</v>
      </c>
      <c r="M26" s="86"/>
      <c r="N26" s="38"/>
      <c r="O26" s="28"/>
    </row>
    <row r="27" spans="1:16" ht="27.75" thickBot="1" x14ac:dyDescent="0.3">
      <c r="A27" s="342"/>
      <c r="B27" s="343"/>
      <c r="C27" s="343"/>
      <c r="D27" s="343"/>
      <c r="E27" s="343"/>
      <c r="F27" s="343"/>
      <c r="G27" s="343">
        <v>2</v>
      </c>
      <c r="H27" s="344" t="s">
        <v>36</v>
      </c>
      <c r="I27" s="345" t="s">
        <v>37</v>
      </c>
      <c r="J27" s="346">
        <v>151250</v>
      </c>
      <c r="K27" s="347">
        <v>153472</v>
      </c>
      <c r="L27" s="348">
        <v>118529</v>
      </c>
      <c r="M27" s="349"/>
      <c r="N27" s="350"/>
      <c r="O27" s="351"/>
    </row>
    <row r="28" spans="1:16" s="128" customFormat="1" ht="15" x14ac:dyDescent="0.3">
      <c r="A28" s="353"/>
      <c r="B28" s="354">
        <v>99</v>
      </c>
      <c r="C28" s="354"/>
      <c r="D28" s="354"/>
      <c r="E28" s="354"/>
      <c r="F28" s="354"/>
      <c r="G28" s="354"/>
      <c r="H28" s="354" t="s">
        <v>188</v>
      </c>
      <c r="I28" s="354"/>
      <c r="J28" s="354"/>
      <c r="K28" s="354"/>
      <c r="L28" s="354"/>
      <c r="M28" s="354"/>
      <c r="N28" s="354"/>
      <c r="O28" s="355"/>
    </row>
    <row r="29" spans="1:16" s="128" customFormat="1" ht="15" x14ac:dyDescent="0.3">
      <c r="A29" s="331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32"/>
    </row>
    <row r="30" spans="1:16" s="128" customFormat="1" ht="15" x14ac:dyDescent="0.3">
      <c r="A30" s="331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32"/>
    </row>
    <row r="31" spans="1:16" s="128" customFormat="1" ht="15" x14ac:dyDescent="0.3">
      <c r="A31" s="331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58">
        <v>450000</v>
      </c>
      <c r="N31" s="358">
        <v>450000</v>
      </c>
      <c r="O31" s="358">
        <v>302482.28000000003</v>
      </c>
    </row>
    <row r="32" spans="1:16" s="128" customFormat="1" ht="30" x14ac:dyDescent="0.3">
      <c r="A32" s="331"/>
      <c r="B32" s="129"/>
      <c r="C32" s="129"/>
      <c r="D32" s="129"/>
      <c r="E32" s="129"/>
      <c r="F32" s="129"/>
      <c r="G32" s="129"/>
      <c r="H32" s="341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52"/>
      <c r="N32" s="352"/>
      <c r="O32" s="332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56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57"/>
      <c r="N33" s="357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topLeftCell="I1" zoomScale="130" zoomScaleNormal="130" zoomScaleSheetLayoutView="115" workbookViewId="0">
      <pane ySplit="6" topLeftCell="A7" activePane="bottomLeft" state="frozen"/>
      <selection pane="bottomLeft"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25">
      <c r="A5" s="375" t="s">
        <v>38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39023050</v>
      </c>
      <c r="O10" s="28">
        <v>18237557.59</v>
      </c>
      <c r="P10" s="326">
        <f>O10/N10</f>
        <v>0.46735346391427629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301">
        <f>SUM(K12:K13)</f>
        <v>167</v>
      </c>
      <c r="L11" s="177">
        <f>+L12</f>
        <v>95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111</v>
      </c>
      <c r="L12" s="179">
        <v>95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56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H1" zoomScale="115" zoomScaleNormal="115" zoomScaleSheetLayoutView="115" workbookViewId="0">
      <pane ySplit="6" topLeftCell="A8" activePane="bottomLeft" state="frozen"/>
      <selection pane="bottomLeft" activeCell="O10" sqref="O10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39</v>
      </c>
      <c r="B5" s="376"/>
      <c r="C5" s="376"/>
      <c r="D5" s="376"/>
      <c r="E5" s="376"/>
      <c r="F5" s="376"/>
      <c r="G5" s="376"/>
      <c r="H5" s="376"/>
      <c r="I5" s="382"/>
      <c r="J5" s="388" t="s">
        <v>94</v>
      </c>
      <c r="K5" s="389"/>
      <c r="L5" s="39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7" t="s">
        <v>8</v>
      </c>
      <c r="J6" s="288" t="s">
        <v>9</v>
      </c>
      <c r="K6" s="289" t="s">
        <v>10</v>
      </c>
      <c r="L6" s="290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3586556</v>
      </c>
      <c r="O10" s="28">
        <v>2286891.37</v>
      </c>
      <c r="P10" s="324">
        <f>O10/N10</f>
        <v>0.63762879207797118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168</v>
      </c>
      <c r="M11" s="86"/>
      <c r="N11" s="6"/>
      <c r="O11" s="16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177</v>
      </c>
      <c r="L12" s="67">
        <v>168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3580515</v>
      </c>
      <c r="O13" s="28">
        <v>2277512.7999999998</v>
      </c>
      <c r="P13" s="324">
        <f>O13/N13</f>
        <v>0.63608525589195963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1644</v>
      </c>
      <c r="L14" s="16">
        <f>L15+L16+L17</f>
        <v>784</v>
      </c>
      <c r="M14" s="86"/>
      <c r="N14" s="6"/>
      <c r="O14" s="16"/>
      <c r="P14" s="32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1414</v>
      </c>
      <c r="L15" s="70">
        <v>617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9</v>
      </c>
      <c r="L16" s="67">
        <v>2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165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5948734</v>
      </c>
      <c r="O18" s="28">
        <v>3625422.29</v>
      </c>
      <c r="P18" s="324">
        <f>O18/N18</f>
        <v>0.60944434395620983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54318</v>
      </c>
      <c r="L19" s="18">
        <f t="shared" si="1"/>
        <v>42105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2752</v>
      </c>
      <c r="L20" s="70">
        <v>1953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15976</v>
      </c>
      <c r="L21" s="70">
        <v>9696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30456</v>
      </c>
      <c r="M22" s="88"/>
      <c r="N22" s="40"/>
      <c r="O22" s="27"/>
    </row>
    <row r="23" spans="1:16" x14ac:dyDescent="0.25">
      <c r="O23" s="30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I1" zoomScale="115" zoomScaleNormal="115" zoomScaleSheetLayoutView="100" workbookViewId="0">
      <pane ySplit="6" topLeftCell="A8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B4" s="123"/>
    </row>
    <row r="5" spans="1:16" ht="15" customHeight="1" thickBot="1" x14ac:dyDescent="0.3">
      <c r="A5" s="375" t="s">
        <v>109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2" t="s">
        <v>126</v>
      </c>
      <c r="I7" s="302"/>
      <c r="J7" s="282"/>
      <c r="K7" s="303"/>
      <c r="L7" s="304"/>
      <c r="M7" s="305"/>
      <c r="N7" s="303"/>
      <c r="O7" s="304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4401973</v>
      </c>
      <c r="O10" s="225">
        <v>2607728.7400000002</v>
      </c>
      <c r="P10" s="324">
        <f>O10/N10</f>
        <v>0.59239998518845982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34</v>
      </c>
      <c r="L11" s="16">
        <f t="shared" si="0"/>
        <v>28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34</v>
      </c>
      <c r="L12" s="67">
        <v>28</v>
      </c>
      <c r="M12" s="111"/>
      <c r="N12" s="41"/>
      <c r="O12" s="225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2787027</v>
      </c>
      <c r="O13" s="225">
        <v>1972775.16</v>
      </c>
      <c r="P13" s="324">
        <f>O13/N13</f>
        <v>0.70784214146472202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2270</v>
      </c>
      <c r="L14" s="18">
        <f>L15+L16+L18</f>
        <v>1906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2000</v>
      </c>
      <c r="L15" s="70">
        <v>1817</v>
      </c>
      <c r="M15" s="226"/>
      <c r="N15" s="43"/>
      <c r="O15" s="227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128</v>
      </c>
      <c r="L16" s="67">
        <v>30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6066</v>
      </c>
      <c r="L17" s="8">
        <v>5451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142</v>
      </c>
      <c r="L18" s="90">
        <v>59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zoomScale="90" zoomScaleNormal="90" zoomScaleSheetLayoutView="115" workbookViewId="0">
      <pane ySplit="6" topLeftCell="A27" activePane="bottomLeft" state="frozen"/>
      <selection pane="bottomLeft" activeCell="O32" sqref="O32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OCTUBRE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.75" customHeight="1" thickBot="1" x14ac:dyDescent="0.3">
      <c r="A5" s="391" t="s">
        <v>48</v>
      </c>
      <c r="B5" s="392"/>
      <c r="C5" s="392"/>
      <c r="D5" s="392"/>
      <c r="E5" s="392"/>
      <c r="F5" s="392"/>
      <c r="G5" s="392"/>
      <c r="H5" s="392"/>
      <c r="I5" s="393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18595167</v>
      </c>
      <c r="O10" s="28">
        <v>9946493.8200000003</v>
      </c>
      <c r="P10" s="324">
        <f>O10/N10</f>
        <v>0.53489671913137427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839</v>
      </c>
      <c r="L11" s="18">
        <f t="shared" si="0"/>
        <v>690</v>
      </c>
      <c r="M11" s="68"/>
      <c r="N11" s="38"/>
      <c r="O11" s="18"/>
      <c r="P11" s="31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839</v>
      </c>
      <c r="L12" s="67">
        <v>690</v>
      </c>
      <c r="M12" s="86"/>
      <c r="N12" s="38"/>
      <c r="O12" s="28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11705556</v>
      </c>
      <c r="O13" s="28">
        <v>6661238.4100000001</v>
      </c>
      <c r="P13" s="324">
        <f>O13/N13</f>
        <v>0.56906638266477905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14544</v>
      </c>
      <c r="L14" s="18">
        <f t="shared" si="1"/>
        <v>12168</v>
      </c>
      <c r="M14" s="86"/>
      <c r="N14" s="38"/>
      <c r="O14" s="28"/>
      <c r="P14" s="31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11008</v>
      </c>
      <c r="L15" s="70">
        <v>9413</v>
      </c>
      <c r="M15" s="86"/>
      <c r="N15" s="38"/>
      <c r="O15" s="28"/>
      <c r="P15" s="31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3536</v>
      </c>
      <c r="L16" s="70">
        <v>2755</v>
      </c>
      <c r="M16" s="86"/>
      <c r="N16" s="38"/>
      <c r="O16" s="28"/>
      <c r="P16" s="317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5159083</v>
      </c>
      <c r="O17" s="28">
        <v>2540428.66</v>
      </c>
      <c r="P17" s="324">
        <f>O17/N17</f>
        <v>0.49241864494135879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8041</v>
      </c>
      <c r="L18" s="18">
        <f t="shared" si="2"/>
        <v>6385</v>
      </c>
      <c r="M18" s="54"/>
      <c r="N18" s="38"/>
      <c r="O18" s="29"/>
      <c r="P18" s="31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7646</v>
      </c>
      <c r="L19" s="70">
        <v>6077</v>
      </c>
      <c r="M19" s="86"/>
      <c r="N19" s="38"/>
      <c r="O19" s="28"/>
      <c r="P19" s="31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395</v>
      </c>
      <c r="L20" s="70">
        <v>308</v>
      </c>
      <c r="M20" s="86"/>
      <c r="N20" s="38"/>
      <c r="O20" s="28"/>
      <c r="P20" s="31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9838765</v>
      </c>
      <c r="O21" s="28">
        <v>5817589.6600000001</v>
      </c>
      <c r="P21" s="324">
        <f>O21/N21</f>
        <v>0.59129267341988556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8597</v>
      </c>
      <c r="L22" s="18">
        <f t="shared" si="3"/>
        <v>7117</v>
      </c>
      <c r="M22" s="68"/>
      <c r="N22" s="38"/>
      <c r="O22" s="18"/>
      <c r="P22" s="31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3189</v>
      </c>
      <c r="L23" s="70">
        <v>2724</v>
      </c>
      <c r="M23" s="87"/>
      <c r="N23" s="38"/>
      <c r="O23" s="26"/>
      <c r="P23" s="31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2570</v>
      </c>
      <c r="L24" s="70">
        <v>2066</v>
      </c>
      <c r="M24" s="87"/>
      <c r="N24" s="39"/>
      <c r="O24" s="26"/>
      <c r="P24" s="317"/>
    </row>
    <row r="25" spans="1:16" ht="15" x14ac:dyDescent="0.25">
      <c r="A25" s="342"/>
      <c r="B25" s="368"/>
      <c r="C25" s="368"/>
      <c r="D25" s="368"/>
      <c r="E25" s="368"/>
      <c r="F25" s="368"/>
      <c r="G25" s="343">
        <v>4</v>
      </c>
      <c r="H25" s="344" t="s">
        <v>161</v>
      </c>
      <c r="I25" s="360" t="s">
        <v>22</v>
      </c>
      <c r="J25" s="361">
        <v>3211</v>
      </c>
      <c r="K25" s="362">
        <v>2838</v>
      </c>
      <c r="L25" s="363">
        <v>2327</v>
      </c>
      <c r="M25" s="349"/>
      <c r="N25" s="350"/>
      <c r="O25" s="351"/>
      <c r="P25" s="317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65"/>
      <c r="K26" s="126"/>
      <c r="L26" s="155"/>
      <c r="M26" s="365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65"/>
      <c r="K27" s="126"/>
      <c r="L27" s="155"/>
      <c r="M27" s="365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65"/>
      <c r="K28" s="126"/>
      <c r="L28" s="155"/>
      <c r="M28" s="365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65"/>
      <c r="K29" s="126"/>
      <c r="L29" s="155"/>
      <c r="M29" s="369">
        <v>168000</v>
      </c>
      <c r="N29" s="333">
        <v>168000</v>
      </c>
      <c r="O29" s="370">
        <v>0</v>
      </c>
      <c r="P29" s="324">
        <f>+O29/N29</f>
        <v>0</v>
      </c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32" t="s">
        <v>99</v>
      </c>
      <c r="J30" s="366">
        <f>+J31</f>
        <v>2</v>
      </c>
      <c r="K30" s="7">
        <f>+K31</f>
        <v>2</v>
      </c>
      <c r="L30" s="18">
        <f>+L31</f>
        <v>0</v>
      </c>
      <c r="M30" s="365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67">
        <v>2</v>
      </c>
      <c r="K31" s="8">
        <v>2</v>
      </c>
      <c r="L31" s="70">
        <v>0</v>
      </c>
      <c r="M31" s="365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365"/>
      <c r="K32" s="126"/>
      <c r="L32" s="155"/>
      <c r="M32" s="369">
        <v>210000</v>
      </c>
      <c r="N32" s="333">
        <v>210000</v>
      </c>
      <c r="O32" s="370">
        <v>200002.27</v>
      </c>
      <c r="P32" s="324">
        <f>+O32/N32</f>
        <v>0.95239176190476182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41" t="s">
        <v>104</v>
      </c>
      <c r="I33" s="332" t="s">
        <v>99</v>
      </c>
      <c r="J33" s="366">
        <f>+J34</f>
        <v>2</v>
      </c>
      <c r="K33" s="7">
        <f>+K34</f>
        <v>2</v>
      </c>
      <c r="L33" s="18">
        <f>+L34</f>
        <v>0</v>
      </c>
      <c r="M33" s="365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64" t="s">
        <v>104</v>
      </c>
      <c r="I34" s="155" t="s">
        <v>99</v>
      </c>
      <c r="J34" s="367">
        <v>2</v>
      </c>
      <c r="K34" s="8">
        <v>2</v>
      </c>
      <c r="L34" s="70">
        <v>0</v>
      </c>
      <c r="M34" s="365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2019-08-29T18:32:10Z</cp:lastPrinted>
  <dcterms:created xsi:type="dcterms:W3CDTF">2016-02-15T16:06:45Z</dcterms:created>
  <dcterms:modified xsi:type="dcterms:W3CDTF">2019-11-26T20:56:12Z</dcterms:modified>
</cp:coreProperties>
</file>