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EVELIN\Seguimiento Producción 2019.UDAF\01.08.2019 (Julio)\Seguimiento Físico y Financiero funcionamiento e inversión\"/>
    </mc:Choice>
  </mc:AlternateContent>
  <xr:revisionPtr revIDLastSave="0" documentId="13_ncr:1_{B84DE19F-A8C6-4A8E-BBE1-CA6C8E44D763}" xr6:coauthVersionLast="44" xr6:coauthVersionMax="44" xr10:uidLastSave="{00000000-0000-0000-0000-000000000000}"/>
  <bookViews>
    <workbookView xWindow="28680" yWindow="-120" windowWidth="29040" windowHeight="15840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DGAC'!$A$1:$O$27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4" l="1"/>
  <c r="K14" i="3" l="1"/>
  <c r="J14" i="3"/>
  <c r="L11" i="7" l="1"/>
  <c r="K11" i="7"/>
  <c r="L14" i="4"/>
  <c r="P28" i="3"/>
  <c r="K11" i="3"/>
  <c r="P20" i="15" l="1"/>
  <c r="L23" i="15"/>
  <c r="L21" i="15" l="1"/>
  <c r="K21" i="15"/>
  <c r="P13" i="18" l="1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 l="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<sst xmlns="http://schemas.openxmlformats.org/spreadsheetml/2006/main" count="706" uniqueCount="189">
  <si>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</si>
  <si>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</si>
  <si>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</si>
  <si>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</si>
  <si>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</si>
  <si>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</si>
  <si>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</si>
  <si>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</si>
  <si>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</si>
  <si>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</si>
  <si>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</si>
  <si>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</si>
  <si>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</si>
  <si>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</si>
  <si>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</si>
  <si>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</si>
  <si>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</si>
  <si>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</si>
  <si>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</si>
  <si>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</si>
  <si>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</si>
  <si>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</si>
  <si>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</si>
  <si>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</si>
  <si>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</si>
  <si>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</si>
  <si>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</si>
  <si>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</si>
  <si>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</si>
  <si>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</si>
  <si>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</si>
  <si>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</si>
  <si>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</si>
  <si>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</si>
  <si>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</si>
  <si>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</si>
  <si>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</si>
  <si>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</si>
  <si>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</si>
  <si>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</si>
  <si>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</si>
  <si>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</si>
  <si>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</si>
  <si>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</si>
  <si>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</si>
  <si>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</si>
  <si>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</si>
  <si>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</si>
  <si>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</si>
  <si>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</si>
  <si>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</si>
  <si>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</si>
  <si>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</si>
  <si>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</si>
  <si>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</si>
  <si>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</si>
  <si>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</si>
  <si>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</si>
  <si>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</si>
  <si>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</si>
  <si>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</si>
  <si>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</si>
  <si>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</si>
  <si>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</si>
  <si>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</si>
  <si>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</si>
  <si>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</si>
  <si>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</si>
  <si>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</si>
  <si>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</si>
  <si>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</si>
  <si>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</si>
  <si>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</si>
  <si>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</si>
  <si>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</si>
  <si>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</si>
  <si>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</si>
  <si>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</si>
  <si>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</si>
  <si>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</si>
  <si>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</si>
  <si>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</si>
  <si>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</si>
  <si>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</si>
  <si>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</si>
  <si>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</si>
  <si>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</si>
  <si>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</si>
  <si>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</si>
  <si>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</si>
  <si>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</si>
  <si>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</si>
  <si>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</si>
  <si>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</si>
  <si>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</si>
  <si>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</si>
  <si>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</si>
  <si>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</si>
  <si>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</si>
  <si>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</si>
  <si>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</si>
  <si>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</si>
  <si>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</si>
  <si>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</si>
  <si>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</si>
  <si>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</si>
  <si>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</si>
  <si>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</si>
  <si>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</si>
  <si>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</si>
  <si>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</si>
  <si>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</si>
  <si>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</si>
  <si>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</si>
  <si>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</si>
  <si>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</si>
  <si>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</si>
  <si>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</si>
  <si>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</si>
  <si>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</si>
  <si>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</si>
  <si>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</si>
  <si>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</si>
  <si>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</si>
  <si>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</si>
  <si>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</si>
  <si>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</si>
  <si>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</si>
  <si>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</si>
  <si>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</si>
  <si>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</si>
  <si>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</si>
  <si>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</si>
  <si>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</si>
  <si>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</si>
  <si>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</si>
  <si>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</si>
  <si>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</si>
  <si>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</si>
  <si>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</si>
  <si>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</si>
  <si>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</si>
  <si>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</si>
  <si>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</si>
  <si>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</si>
  <si>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</si>
  <si>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</si>
  <si>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</si>
  <si>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</si>
  <si>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</si>
  <si>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</si>
  <si>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</si>
  <si>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</si>
  <si>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</si>
  <si>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</si>
  <si>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</si>
  <si>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</si>
  <si>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</si>
  <si>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</si>
  <si>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</si>
  <si>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</si>
  <si>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</si>
  <si>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</si>
  <si>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</si>
  <si>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</si>
  <si>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</si>
  <si>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</si>
  <si>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</si>
  <si>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</si>
  <si>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</si>
  <si>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</si>
  <si>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</si>
  <si>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</si>
  <si>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</si>
  <si>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</si>
  <si>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</si>
  <si>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</si>
  <si>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</si>
  <si>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</si>
  <si>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</si>
  <si>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</si>
  <si>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</si>
  <si>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</si>
  <si>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</si>
  <si>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</si>
  <si>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</si>
  <si>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</si>
  <si>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</si>
  <si>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EJERCICIO FISCAL 2019   ACTUALIZADA A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</si>
</sst>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7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tabSelected="1" zoomScale="115" zoomScaleNormal="115" zoomScaleSheetLayoutView="100" workbookViewId="0">
      <selection activeCell="I29" sqref="I29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5.75" thickBo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99"/>
    </row>
    <row r="5" spans="1:16" ht="15" customHeight="1" thickBot="1" x14ac:dyDescent="0.25">
      <c r="A5" s="349" t="s">
        <v>92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27312857</v>
      </c>
      <c r="O10" s="326">
        <v>353262.66</v>
      </c>
      <c r="P10" s="322">
        <f>O10/N10</f>
        <v>1.293393290932545E-2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f>SUM(K12)</f>
        <v>313</v>
      </c>
      <c r="L11" s="115">
        <f>L12</f>
        <v>268</v>
      </c>
      <c r="M11" s="301"/>
      <c r="N11" s="325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313</v>
      </c>
      <c r="L12" s="121">
        <v>268</v>
      </c>
      <c r="M12" s="301"/>
      <c r="N12" s="325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22343680</v>
      </c>
      <c r="O13" s="327">
        <v>8015585.79</v>
      </c>
      <c r="P13" s="322">
        <f>O13/N13</f>
        <v>0.35874062777483384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15">
        <f>+J15</f>
        <v>278</v>
      </c>
      <c r="K14" s="115">
        <f>+K15</f>
        <v>332</v>
      </c>
      <c r="L14" s="115">
        <f>+L15</f>
        <v>144</v>
      </c>
      <c r="M14" s="301"/>
      <c r="N14" s="325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332</v>
      </c>
      <c r="L15" s="121">
        <v>144</v>
      </c>
      <c r="M15" s="301"/>
      <c r="N15" s="325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9515784</v>
      </c>
      <c r="O16" s="327">
        <v>1257218.6399999999</v>
      </c>
      <c r="P16" s="322">
        <f>O16/N16</f>
        <v>0.13211929148454818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21</v>
      </c>
      <c r="L17" s="115">
        <f t="shared" ref="L17" si="0">+L18</f>
        <v>20</v>
      </c>
      <c r="M17" s="301"/>
      <c r="N17" s="325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21</v>
      </c>
      <c r="L18" s="121">
        <v>20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17012520</v>
      </c>
      <c r="O22" s="318">
        <v>6905632</v>
      </c>
      <c r="P22" s="322">
        <f>O22/N22</f>
        <v>0.40591470281886516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14</v>
      </c>
      <c r="L23" s="115">
        <f t="shared" ref="L23" si="1">+L24</f>
        <v>8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14</v>
      </c>
      <c r="L24" s="121">
        <v>8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56064</v>
      </c>
      <c r="O25" s="319">
        <v>56063.76</v>
      </c>
      <c r="P25" s="322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1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1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396095</v>
      </c>
      <c r="O28" s="319">
        <v>382404.5</v>
      </c>
      <c r="P28" s="322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1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1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I8" zoomScale="130" zoomScaleNormal="130" zoomScaleSheetLayoutView="100" workbookViewId="0">
      <selection activeCell="P13" sqref="P13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C4" s="126"/>
    </row>
    <row r="5" spans="1:16" ht="15.75" customHeight="1" thickBot="1" x14ac:dyDescent="0.3">
      <c r="A5" s="349" t="s">
        <v>110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14747986</v>
      </c>
      <c r="O10" s="235">
        <v>6069220.1399999997</v>
      </c>
      <c r="P10" s="330">
        <f>O10/N10</f>
        <v>0.41152874297548153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320</v>
      </c>
      <c r="L11" s="16">
        <f t="shared" si="0"/>
        <v>206</v>
      </c>
      <c r="M11" s="236"/>
      <c r="N11" s="44"/>
      <c r="O11" s="237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320</v>
      </c>
      <c r="L12" s="67">
        <v>206</v>
      </c>
      <c r="M12" s="234"/>
      <c r="N12" s="45"/>
      <c r="O12" s="235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13829318</v>
      </c>
      <c r="O13" s="235">
        <v>3663471.88</v>
      </c>
      <c r="P13" s="330">
        <f>O13/N13</f>
        <v>0.26490618554002443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421251</v>
      </c>
      <c r="L14" s="18">
        <f t="shared" si="1"/>
        <v>58642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421251</v>
      </c>
      <c r="L15" s="72">
        <v>58642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topLeftCell="I19" zoomScale="115" zoomScaleNormal="115" zoomScaleSheetLayoutView="100" workbookViewId="0">
      <selection activeCell="O19" sqref="O19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52" t="s">
        <v>50</v>
      </c>
      <c r="B5" s="353"/>
      <c r="C5" s="353"/>
      <c r="D5" s="353"/>
      <c r="E5" s="353"/>
      <c r="F5" s="353"/>
      <c r="G5" s="353"/>
      <c r="H5" s="353"/>
      <c r="I5" s="354"/>
      <c r="J5" s="352" t="s">
        <v>94</v>
      </c>
      <c r="K5" s="353"/>
      <c r="L5" s="354"/>
      <c r="M5" s="352" t="s">
        <v>106</v>
      </c>
      <c r="N5" s="353"/>
      <c r="O5" s="354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15124050</v>
      </c>
      <c r="O10" s="28">
        <v>6596900.2400000002</v>
      </c>
      <c r="P10" s="330">
        <f>O10/N10</f>
        <v>0.43618609036600647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46</v>
      </c>
      <c r="M11" s="15"/>
      <c r="N11" s="6"/>
      <c r="O11" s="16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46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2402161</v>
      </c>
      <c r="O13" s="28">
        <v>1004828.1</v>
      </c>
      <c r="P13" s="330">
        <f>O13/N13</f>
        <v>0.41830172915137659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14</v>
      </c>
      <c r="M14" s="97"/>
      <c r="N14" s="42"/>
      <c r="O14" s="30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10</v>
      </c>
      <c r="M15" s="86"/>
      <c r="N15" s="38"/>
      <c r="O15" s="28"/>
      <c r="P15" s="323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98</v>
      </c>
      <c r="M18" s="86"/>
      <c r="N18" s="38"/>
      <c r="O18" s="28"/>
      <c r="P18" s="323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2434789</v>
      </c>
      <c r="O19" s="28">
        <v>899132.67</v>
      </c>
      <c r="P19" s="330">
        <f>O19/N19</f>
        <v>0.36928566294656334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3416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163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84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3300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I8" zoomScale="130" zoomScaleNormal="130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68" t="s">
        <v>111</v>
      </c>
      <c r="B5" s="369"/>
      <c r="C5" s="369"/>
      <c r="D5" s="369"/>
      <c r="E5" s="369"/>
      <c r="F5" s="369"/>
      <c r="G5" s="369"/>
      <c r="H5" s="369"/>
      <c r="I5" s="370"/>
      <c r="J5" s="359" t="s">
        <v>94</v>
      </c>
      <c r="K5" s="360"/>
      <c r="L5" s="361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22</v>
      </c>
      <c r="M11" s="86">
        <v>5499709</v>
      </c>
      <c r="N11" s="38">
        <v>5525179</v>
      </c>
      <c r="O11" s="28">
        <v>2524175.29</v>
      </c>
      <c r="P11" s="330">
        <f>O11/N11</f>
        <v>0.45684950478527486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22</v>
      </c>
      <c r="M12" s="87"/>
      <c r="N12" s="39"/>
      <c r="O12" s="26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17</v>
      </c>
      <c r="M14" s="86">
        <v>2500291</v>
      </c>
      <c r="N14" s="38">
        <v>2474821</v>
      </c>
      <c r="O14" s="28">
        <v>738115.99</v>
      </c>
      <c r="P14" s="330">
        <f>O14/N14</f>
        <v>0.29825025325063914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17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0" zoomScale="115" zoomScaleNormal="115" zoomScaleSheetLayoutView="100" workbookViewId="0">
      <selection activeCell="O20" sqref="O20"/>
    </sheetView>
  </sheetViews>
  <sheetFormatPr baseColWidth="10" defaultRowHeight="13.5" x14ac:dyDescent="0.25"/>
  <cols>
    <col min="1" max="7" width="3.7109375" style="127" bestFit="1" customWidth="1"/>
    <col min="8" max="8" width="95" style="127" bestFit="1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61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15968968</v>
      </c>
      <c r="O10" s="28">
        <v>8084124.1699999999</v>
      </c>
      <c r="P10" s="330">
        <f>O10/N10</f>
        <v>0.50623961235315895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194</v>
      </c>
      <c r="L11" s="16">
        <f>+L12</f>
        <v>147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194</v>
      </c>
      <c r="L12" s="67">
        <v>147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1191245</v>
      </c>
      <c r="O13" s="28">
        <v>4237</v>
      </c>
      <c r="P13" s="330">
        <f>O13/N13</f>
        <v>3.5567830295195361E-3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2800</v>
      </c>
      <c r="L14" s="18">
        <f>+L15</f>
        <v>0</v>
      </c>
      <c r="M14" s="86"/>
      <c r="N14" s="38"/>
      <c r="O14" s="28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2800</v>
      </c>
      <c r="L15" s="70">
        <v>0</v>
      </c>
      <c r="M15" s="86"/>
      <c r="N15" s="38"/>
      <c r="O15" s="28"/>
      <c r="P15" s="323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763543</v>
      </c>
      <c r="M16" s="171"/>
      <c r="N16" s="172"/>
      <c r="O16" s="173"/>
      <c r="P16" s="323"/>
    </row>
    <row r="17" spans="1:16" ht="15" x14ac:dyDescent="0.3">
      <c r="A17" s="333"/>
      <c r="B17" s="334">
        <v>94</v>
      </c>
      <c r="C17" s="333"/>
      <c r="D17" s="333"/>
      <c r="E17" s="333"/>
      <c r="F17" s="333"/>
      <c r="G17" s="333"/>
      <c r="H17" s="132" t="s">
        <v>183</v>
      </c>
      <c r="I17" s="335"/>
      <c r="J17" s="133"/>
      <c r="K17" s="129"/>
      <c r="L17" s="158"/>
      <c r="M17" s="133"/>
      <c r="N17" s="129"/>
      <c r="O17" s="158"/>
    </row>
    <row r="18" spans="1:16" ht="15" x14ac:dyDescent="0.3">
      <c r="A18" s="333"/>
      <c r="B18" s="333"/>
      <c r="C18" s="334">
        <v>7</v>
      </c>
      <c r="D18" s="333"/>
      <c r="E18" s="333"/>
      <c r="F18" s="333"/>
      <c r="G18" s="333"/>
      <c r="H18" s="132" t="s">
        <v>185</v>
      </c>
      <c r="I18" s="335"/>
      <c r="J18" s="133"/>
      <c r="K18" s="129"/>
      <c r="L18" s="158"/>
      <c r="M18" s="133"/>
      <c r="N18" s="129"/>
      <c r="O18" s="158"/>
    </row>
    <row r="19" spans="1:16" ht="15" x14ac:dyDescent="0.3">
      <c r="A19" s="333"/>
      <c r="B19" s="333"/>
      <c r="C19" s="333"/>
      <c r="D19" s="334">
        <v>0</v>
      </c>
      <c r="E19" s="333"/>
      <c r="F19" s="333"/>
      <c r="G19" s="333"/>
      <c r="H19" s="347" t="s">
        <v>13</v>
      </c>
      <c r="I19" s="335"/>
      <c r="J19" s="133"/>
      <c r="K19" s="129"/>
      <c r="L19" s="158"/>
      <c r="M19" s="28"/>
      <c r="N19" s="28"/>
      <c r="O19" s="28"/>
    </row>
    <row r="20" spans="1:16" ht="15" x14ac:dyDescent="0.3">
      <c r="A20" s="334"/>
      <c r="B20" s="333"/>
      <c r="C20" s="333"/>
      <c r="D20" s="333"/>
      <c r="E20" s="334">
        <v>1</v>
      </c>
      <c r="F20" s="334">
        <v>0</v>
      </c>
      <c r="G20" s="333"/>
      <c r="H20" s="132" t="s">
        <v>186</v>
      </c>
      <c r="I20" s="335"/>
      <c r="J20" s="133"/>
      <c r="K20" s="129"/>
      <c r="L20" s="158"/>
      <c r="M20" s="28">
        <v>0</v>
      </c>
      <c r="N20" s="28">
        <v>1100000</v>
      </c>
      <c r="O20" s="28">
        <v>378400</v>
      </c>
      <c r="P20" s="330">
        <f>O20/N20</f>
        <v>0.34399999999999997</v>
      </c>
    </row>
    <row r="21" spans="1:16" ht="15" hidden="1" x14ac:dyDescent="0.3">
      <c r="A21" s="333"/>
      <c r="B21" s="333"/>
      <c r="C21" s="333"/>
      <c r="D21" s="333"/>
      <c r="E21" s="333"/>
      <c r="F21" s="333"/>
      <c r="G21" s="334">
        <v>1</v>
      </c>
      <c r="H21" s="132" t="s">
        <v>184</v>
      </c>
      <c r="I21" s="336" t="s">
        <v>15</v>
      </c>
      <c r="J21" s="337">
        <v>0</v>
      </c>
      <c r="K21" s="338">
        <f>+K22</f>
        <v>0</v>
      </c>
      <c r="L21" s="338">
        <f>+L22</f>
        <v>0</v>
      </c>
      <c r="M21" s="337">
        <v>0</v>
      </c>
      <c r="N21" s="339">
        <v>0</v>
      </c>
      <c r="O21" s="338">
        <v>0</v>
      </c>
    </row>
    <row r="22" spans="1:16" ht="14.25" hidden="1" thickBot="1" x14ac:dyDescent="0.3">
      <c r="A22" s="333"/>
      <c r="B22" s="333"/>
      <c r="C22" s="333"/>
      <c r="D22" s="333"/>
      <c r="E22" s="333"/>
      <c r="F22" s="333"/>
      <c r="G22" s="333">
        <v>2</v>
      </c>
      <c r="H22" s="129" t="s">
        <v>184</v>
      </c>
      <c r="I22" s="313" t="s">
        <v>15</v>
      </c>
      <c r="J22" s="231">
        <v>0</v>
      </c>
      <c r="K22" s="130">
        <v>0</v>
      </c>
      <c r="L22" s="177">
        <v>0</v>
      </c>
      <c r="M22" s="231"/>
      <c r="N22" s="130"/>
      <c r="O22" s="177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60" t="s">
        <v>187</v>
      </c>
      <c r="I23" s="184" t="s">
        <v>15</v>
      </c>
      <c r="J23" s="68">
        <v>0</v>
      </c>
      <c r="K23" s="7">
        <v>1000</v>
      </c>
      <c r="L23" s="18">
        <f>+L24</f>
        <v>0</v>
      </c>
      <c r="M23" s="86"/>
      <c r="N23" s="38"/>
      <c r="O23" s="28"/>
      <c r="P23" s="323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5" t="s">
        <v>187</v>
      </c>
      <c r="I24" s="197" t="s">
        <v>15</v>
      </c>
      <c r="J24" s="69">
        <v>0</v>
      </c>
      <c r="K24" s="8">
        <v>1000</v>
      </c>
      <c r="L24" s="70">
        <v>0</v>
      </c>
      <c r="M24" s="86"/>
      <c r="N24" s="38"/>
      <c r="O24" s="28"/>
      <c r="P24" s="323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I10" zoomScale="115" zoomScaleNormal="115" zoomScaleSheetLayoutView="100" workbookViewId="0">
      <selection activeCell="L17" activeCellId="1" sqref="L15 L17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112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34826284</v>
      </c>
      <c r="O10" s="28">
        <v>13304708.460000001</v>
      </c>
      <c r="P10" s="330">
        <f>O10/N10</f>
        <v>0.38203066568916744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604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604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32673716</v>
      </c>
      <c r="O13" s="28">
        <v>11847596.939999999</v>
      </c>
      <c r="P13" s="330">
        <f>O13/N13</f>
        <v>0.36260329066947877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203585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40250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4910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163335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2044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115" zoomScaleNormal="115" zoomScaleSheetLayoutView="100" workbookViewId="0">
      <selection activeCell="N26" sqref="N26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71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2681219.85</v>
      </c>
      <c r="P10" s="330">
        <f>O10/N10</f>
        <v>0.22511509650357167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34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23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3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3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3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301141.94</v>
      </c>
      <c r="P17" s="330">
        <f>O17/N17</f>
        <v>2.9391171188756587E-2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23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23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3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87</v>
      </c>
      <c r="L21" s="70">
        <v>13</v>
      </c>
      <c r="M21" s="86"/>
      <c r="N21" s="38"/>
      <c r="O21" s="28"/>
      <c r="P21" s="323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3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3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3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53433998</v>
      </c>
      <c r="O25" s="28">
        <v>16428415.57</v>
      </c>
      <c r="P25" s="330">
        <f>O25/N25</f>
        <v>0.30745248689794841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243</v>
      </c>
      <c r="L26" s="18">
        <f t="shared" si="0"/>
        <v>75</v>
      </c>
      <c r="M26" s="86"/>
      <c r="N26" s="38"/>
      <c r="O26" s="28"/>
      <c r="P26" s="323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243</v>
      </c>
      <c r="L27" s="72">
        <v>75</v>
      </c>
      <c r="M27" s="171"/>
      <c r="N27" s="172"/>
      <c r="O27" s="173"/>
      <c r="P27" s="323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view="pageBreakPreview" topLeftCell="A4" zoomScaleNormal="115" zoomScaleSheetLayoutView="100" workbookViewId="0">
      <selection activeCell="K15" sqref="K15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21" customHeight="1" thickBot="1" x14ac:dyDescent="0.3">
      <c r="A5" s="371" t="s">
        <v>73</v>
      </c>
      <c r="B5" s="372"/>
      <c r="C5" s="372"/>
      <c r="D5" s="372"/>
      <c r="E5" s="372"/>
      <c r="F5" s="372"/>
      <c r="G5" s="372"/>
      <c r="H5" s="372"/>
      <c r="I5" s="373"/>
      <c r="J5" s="374" t="s">
        <v>80</v>
      </c>
      <c r="K5" s="375"/>
      <c r="L5" s="376"/>
      <c r="M5" s="374" t="s">
        <v>106</v>
      </c>
      <c r="N5" s="375"/>
      <c r="O5" s="37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31020404</v>
      </c>
      <c r="O10" s="105">
        <v>11032024.199999999</v>
      </c>
      <c r="P10" s="330">
        <f>O10/N10</f>
        <v>0.35563766996716095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70</v>
      </c>
      <c r="M11" s="112"/>
      <c r="N11" s="34"/>
      <c r="O11" s="22"/>
      <c r="P11" s="324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70</v>
      </c>
      <c r="M12" s="112"/>
      <c r="N12" s="34"/>
      <c r="O12" s="22"/>
      <c r="P12" s="324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364700383</v>
      </c>
      <c r="O13" s="22">
        <v>136751516.86000001</v>
      </c>
      <c r="P13" s="330">
        <f>O13/N13</f>
        <v>0.37496949066817958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10451</v>
      </c>
      <c r="L14" s="256">
        <f>SUM(L15:L19)</f>
        <v>1266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46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15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36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8990</v>
      </c>
      <c r="L19" s="261">
        <v>1169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topLeftCell="I1" zoomScale="115" zoomScaleNormal="115" zoomScaleSheetLayoutView="100" workbookViewId="0">
      <selection activeCell="N10" sqref="N10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3" width="13.7109375" style="127" bestFit="1" customWidth="1"/>
    <col min="14" max="14" width="14.855468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020 1029:2040 2049:4095 4104:5115 5124:8190 8199:9210 9219:12285 12294:13305 13314:15360 15369:16380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020 1029:2040 2049:4095 4104:5115 5124:8190 8199:9210 9219:12285 12294:13305 13314:15360 15369:16380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49" t="s">
        <v>108</v>
      </c>
      <c r="B5" s="350"/>
      <c r="C5" s="350"/>
      <c r="D5" s="350"/>
      <c r="E5" s="350"/>
      <c r="F5" s="350"/>
      <c r="G5" s="350"/>
      <c r="H5" s="350"/>
      <c r="I5" s="356"/>
      <c r="J5" s="352" t="s">
        <v>94</v>
      </c>
      <c r="K5" s="353"/>
      <c r="L5" s="357"/>
      <c r="M5" s="358" t="s">
        <v>106</v>
      </c>
      <c r="N5" s="353"/>
      <c r="O5" s="354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80433150</v>
      </c>
      <c r="O10" s="30">
        <v>28920427.039999999</v>
      </c>
      <c r="P10" s="328">
        <f>O10/N10</f>
        <v>0.35955855315874113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185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185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48">
        <f>SUM(L15:L15)</f>
        <v>266</v>
      </c>
      <c r="M14" s="97">
        <v>160797783</v>
      </c>
      <c r="N14" s="42">
        <v>150482819</v>
      </c>
      <c r="O14" s="30">
        <v>65033326.43</v>
      </c>
      <c r="P14" s="328">
        <f>O14/N14</f>
        <v>0.43216446144592757</v>
      </c>
    </row>
    <row r="15" spans="1:1020 1029:2040 2049:4095 4104:5115 5124:8190 8199:9210 9219:12285 12294:13305 13314:15360 15369:16380" s="168" customFormat="1" ht="15.75" thickBot="1" x14ac:dyDescent="0.3">
      <c r="A15" s="340"/>
      <c r="B15" s="130"/>
      <c r="C15" s="130"/>
      <c r="D15" s="130"/>
      <c r="E15" s="130"/>
      <c r="F15" s="130"/>
      <c r="G15" s="130">
        <v>5</v>
      </c>
      <c r="H15" s="130" t="s">
        <v>135</v>
      </c>
      <c r="I15" s="341" t="s">
        <v>18</v>
      </c>
      <c r="J15" s="342">
        <v>1955</v>
      </c>
      <c r="K15" s="343">
        <v>2088</v>
      </c>
      <c r="L15" s="223">
        <v>266</v>
      </c>
      <c r="M15" s="344"/>
      <c r="N15" s="345"/>
      <c r="O15" s="346"/>
      <c r="P15" s="329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topLeftCell="I19" zoomScaleNormal="100" zoomScaleSheetLayoutView="115" workbookViewId="0">
      <selection activeCell="K19" sqref="K19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s="1" customFormat="1" ht="15.75" thickBo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99"/>
    </row>
    <row r="5" spans="1:16" ht="15" customHeight="1" thickBot="1" x14ac:dyDescent="0.3">
      <c r="A5" s="349" t="s">
        <v>19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23728380</v>
      </c>
      <c r="O10" s="207">
        <v>8981253.1400000006</v>
      </c>
      <c r="P10" s="331">
        <f>O10/N10</f>
        <v>0.37850258382578167</v>
      </c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1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0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0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0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2277968</v>
      </c>
      <c r="O15" s="119">
        <v>0</v>
      </c>
      <c r="P15" s="331">
        <f>O15/N15</f>
        <v>0</v>
      </c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1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0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920448546</v>
      </c>
      <c r="O18" s="119">
        <v>147631283.15000001</v>
      </c>
      <c r="P18" s="331">
        <f>O18/N18</f>
        <v>0.16039058760162353</v>
      </c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6133</v>
      </c>
      <c r="L19" s="145">
        <f>L20</f>
        <v>993</v>
      </c>
      <c r="M19" s="140"/>
      <c r="N19" s="141"/>
      <c r="O19" s="142"/>
      <c r="P19" s="331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6133</v>
      </c>
      <c r="L20" s="148">
        <v>993</v>
      </c>
      <c r="M20" s="149"/>
      <c r="N20" s="150"/>
      <c r="O20" s="151"/>
      <c r="P20" s="330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0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0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1">
        <f>O23/N23</f>
        <v>0</v>
      </c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1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0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387589106</v>
      </c>
      <c r="O26" s="142">
        <v>85574293.730000004</v>
      </c>
      <c r="P26" s="331">
        <f>O26/N26</f>
        <v>0.22078611706387849</v>
      </c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4130</v>
      </c>
      <c r="L27" s="145">
        <f>L28</f>
        <v>791</v>
      </c>
      <c r="M27" s="140"/>
      <c r="N27" s="141"/>
      <c r="O27" s="142"/>
      <c r="P27" s="331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4130</v>
      </c>
      <c r="L28" s="154">
        <v>791</v>
      </c>
      <c r="M28" s="155"/>
      <c r="N28" s="156"/>
      <c r="O28" s="157"/>
      <c r="P28" s="3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I7"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20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7"/>
      <c r="M5" s="352" t="s">
        <v>106</v>
      </c>
      <c r="N5" s="353"/>
      <c r="O5" s="354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15454651</v>
      </c>
      <c r="O10" s="28">
        <v>6967704.5700000003</v>
      </c>
      <c r="P10" s="331">
        <f>O10/N10</f>
        <v>0.45084839314715036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123</v>
      </c>
      <c r="L11" s="100">
        <f>L12</f>
        <v>112</v>
      </c>
      <c r="M11" s="86"/>
      <c r="N11" s="38"/>
      <c r="O11" s="28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123</v>
      </c>
      <c r="L12" s="101">
        <v>112</v>
      </c>
      <c r="M12" s="86"/>
      <c r="N12" s="38"/>
      <c r="O12" s="28"/>
      <c r="P12" s="33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2700349</v>
      </c>
      <c r="O13" s="28">
        <v>754072.89</v>
      </c>
      <c r="P13" s="331">
        <f>O13/N13</f>
        <v>0.27925015988674057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17590</v>
      </c>
      <c r="L14" s="290">
        <f>L15</f>
        <v>5900</v>
      </c>
      <c r="M14" s="86"/>
      <c r="N14" s="38"/>
      <c r="O14" s="28"/>
      <c r="P14" s="33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17590</v>
      </c>
      <c r="L15" s="292">
        <v>5900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view="pageBreakPreview" zoomScaleNormal="115" zoomScaleSheetLayoutView="100" workbookViewId="0">
      <selection activeCell="Q10" sqref="Q10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F4" s="126"/>
    </row>
    <row r="5" spans="1:16" ht="15.75" customHeight="1" thickBot="1" x14ac:dyDescent="0.3">
      <c r="A5" s="349" t="s">
        <v>23</v>
      </c>
      <c r="B5" s="350"/>
      <c r="C5" s="350"/>
      <c r="D5" s="350"/>
      <c r="E5" s="350"/>
      <c r="F5" s="350"/>
      <c r="G5" s="350"/>
      <c r="H5" s="350"/>
      <c r="I5" s="356"/>
      <c r="J5" s="359" t="s">
        <v>94</v>
      </c>
      <c r="K5" s="360"/>
      <c r="L5" s="361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161518454</v>
      </c>
      <c r="O10" s="28">
        <v>77933847.489999995</v>
      </c>
      <c r="P10" s="330">
        <f>O10/N10</f>
        <v>0.48250738884610667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f>SUM(K12)</f>
        <v>1130</v>
      </c>
      <c r="L11" s="47">
        <f>SUM(L12)</f>
        <v>977</v>
      </c>
      <c r="M11" s="133"/>
      <c r="N11" s="129"/>
      <c r="O11" s="15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1130</v>
      </c>
      <c r="L12" s="84">
        <v>977</v>
      </c>
      <c r="M12" s="87"/>
      <c r="N12" s="39"/>
      <c r="O12" s="26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39459140</v>
      </c>
      <c r="O13" s="28">
        <v>10739334.550000001</v>
      </c>
      <c r="P13" s="330">
        <f>O13/N13</f>
        <v>0.27216342145317918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4010</v>
      </c>
      <c r="M14" s="133"/>
      <c r="N14" s="129"/>
      <c r="O14" s="158"/>
      <c r="P14" s="323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848271</v>
      </c>
      <c r="M15" s="87"/>
      <c r="N15" s="39"/>
      <c r="O15" s="26"/>
      <c r="P15" s="323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858084</v>
      </c>
      <c r="M16" s="87"/>
      <c r="N16" s="39"/>
      <c r="O16" s="26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18522219</v>
      </c>
      <c r="M17" s="87"/>
      <c r="N17" s="39"/>
      <c r="O17" s="26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14334526</v>
      </c>
      <c r="M18" s="87"/>
      <c r="N18" s="39"/>
      <c r="O18" s="26"/>
      <c r="P18" s="323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265</v>
      </c>
      <c r="M19" s="87"/>
      <c r="N19" s="39"/>
      <c r="O19" s="26"/>
      <c r="P19" s="323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95</v>
      </c>
      <c r="M20" s="87"/>
      <c r="N20" s="39"/>
      <c r="O20" s="26"/>
      <c r="P20" s="323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3650</v>
      </c>
      <c r="M21" s="87"/>
      <c r="N21" s="39"/>
      <c r="O21" s="26"/>
      <c r="P21" s="323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6339364.1600000001</v>
      </c>
      <c r="P22" s="330">
        <f>O22/N22</f>
        <v>0.53598060130542124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37470</v>
      </c>
      <c r="M23" s="86"/>
      <c r="N23" s="38"/>
      <c r="O23" s="28"/>
      <c r="P23" s="323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37470</v>
      </c>
      <c r="M24" s="86"/>
      <c r="N24" s="38"/>
      <c r="O24" s="28"/>
      <c r="P24" s="323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1379552.35</v>
      </c>
      <c r="P25" s="330">
        <f>O25/N25</f>
        <v>8.9275200245185246E-2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70992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70992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topLeftCell="I4" zoomScale="130" zoomScaleNormal="130" zoomScaleSheetLayoutView="115" workbookViewId="0">
      <selection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25">
      <c r="A5" s="349" t="s">
        <v>38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107</v>
      </c>
      <c r="N5" s="353"/>
      <c r="O5" s="35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39728939</v>
      </c>
      <c r="O10" s="28">
        <v>11982806.18</v>
      </c>
      <c r="P10" s="332">
        <f>O10/N10</f>
        <v>0.30161404964778948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177</v>
      </c>
      <c r="L11" s="180">
        <f>+L12</f>
        <v>68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109</v>
      </c>
      <c r="L12" s="182">
        <v>68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68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H16" zoomScale="115" zoomScaleNormal="115" zoomScaleSheetLayoutView="115" workbookViewId="0">
      <selection activeCell="K31" sqref="K31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39</v>
      </c>
      <c r="B5" s="350"/>
      <c r="C5" s="350"/>
      <c r="D5" s="350"/>
      <c r="E5" s="350"/>
      <c r="F5" s="350"/>
      <c r="G5" s="350"/>
      <c r="H5" s="350"/>
      <c r="I5" s="356"/>
      <c r="J5" s="362" t="s">
        <v>94</v>
      </c>
      <c r="K5" s="363"/>
      <c r="L5" s="36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3557578</v>
      </c>
      <c r="O10" s="28">
        <v>979825.71</v>
      </c>
      <c r="P10" s="330">
        <f>O10/N10</f>
        <v>0.27541931898611921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156</v>
      </c>
      <c r="M11" s="86"/>
      <c r="N11" s="6"/>
      <c r="O11" s="16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177</v>
      </c>
      <c r="L12" s="67">
        <v>156</v>
      </c>
      <c r="M12" s="86"/>
      <c r="N12" s="38"/>
      <c r="O12" s="28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3672802</v>
      </c>
      <c r="O13" s="28">
        <v>1487091.43</v>
      </c>
      <c r="P13" s="330">
        <f>O13/N13</f>
        <v>0.40489289376339915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1644</v>
      </c>
      <c r="L14" s="16">
        <f>L15+L16+L17</f>
        <v>520</v>
      </c>
      <c r="M14" s="86"/>
      <c r="N14" s="6"/>
      <c r="O14" s="16"/>
      <c r="P14" s="33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420</v>
      </c>
      <c r="M15" s="86"/>
      <c r="N15" s="38"/>
      <c r="O15" s="28"/>
      <c r="P15" s="33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9</v>
      </c>
      <c r="L16" s="67">
        <v>1</v>
      </c>
      <c r="M16" s="86"/>
      <c r="N16" s="38"/>
      <c r="O16" s="28"/>
      <c r="P16" s="33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99</v>
      </c>
      <c r="M17" s="86"/>
      <c r="N17" s="38"/>
      <c r="O17" s="28"/>
      <c r="P17" s="33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5885425</v>
      </c>
      <c r="O18" s="28">
        <v>2678458.31</v>
      </c>
      <c r="P18" s="330">
        <f>O18/N18</f>
        <v>0.45510023660143489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30822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1399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7263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22160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selection activeCell="L14" sqref="L14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B4" s="126"/>
    </row>
    <row r="5" spans="1:16" ht="15" customHeight="1" thickBot="1" x14ac:dyDescent="0.3">
      <c r="A5" s="349" t="s">
        <v>109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107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4311973</v>
      </c>
      <c r="O10" s="228">
        <v>1811222.91</v>
      </c>
      <c r="P10" s="330">
        <f>O10/N10</f>
        <v>0.42004504898337719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33</v>
      </c>
      <c r="L11" s="16">
        <f t="shared" si="0"/>
        <v>24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33</v>
      </c>
      <c r="L12" s="67">
        <v>24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2877027</v>
      </c>
      <c r="O13" s="228">
        <v>1320264.1100000001</v>
      </c>
      <c r="P13" s="330">
        <f>O13/N13</f>
        <v>0.4588987555556483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2270</v>
      </c>
      <c r="L14" s="18">
        <f>L15+L16+L18</f>
        <v>1386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2000</v>
      </c>
      <c r="L15" s="70">
        <v>1319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22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6066</v>
      </c>
      <c r="L17" s="8">
        <v>3957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142</v>
      </c>
      <c r="L18" s="90">
        <v>45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topLeftCell="A10" zoomScale="115" zoomScaleNormal="115" zoomScaleSheetLayoutView="115" workbookViewId="0">
      <selection activeCell="L21" sqref="L21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.75" customHeight="1" thickBot="1" x14ac:dyDescent="0.3">
      <c r="A5" s="365" t="s">
        <v>48</v>
      </c>
      <c r="B5" s="366"/>
      <c r="C5" s="366"/>
      <c r="D5" s="366"/>
      <c r="E5" s="366"/>
      <c r="F5" s="366"/>
      <c r="G5" s="366"/>
      <c r="H5" s="366"/>
      <c r="I5" s="367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18595167</v>
      </c>
      <c r="O10" s="28">
        <v>6462265.1399999997</v>
      </c>
      <c r="P10" s="330">
        <f>O10/N10</f>
        <v>0.34752390984173465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839</v>
      </c>
      <c r="L11" s="18">
        <f t="shared" si="0"/>
        <v>525</v>
      </c>
      <c r="M11" s="68"/>
      <c r="N11" s="38"/>
      <c r="O11" s="18"/>
      <c r="P11" s="323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839</v>
      </c>
      <c r="L12" s="67">
        <v>525</v>
      </c>
      <c r="M12" s="86"/>
      <c r="N12" s="38"/>
      <c r="O12" s="28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11521979</v>
      </c>
      <c r="O13" s="28">
        <v>4941133.28</v>
      </c>
      <c r="P13" s="330">
        <f>O13/N13</f>
        <v>0.42884414908237556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14544</v>
      </c>
      <c r="L14" s="18">
        <f t="shared" si="1"/>
        <v>9363</v>
      </c>
      <c r="M14" s="86"/>
      <c r="N14" s="38"/>
      <c r="O14" s="28"/>
      <c r="P14" s="323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11008</v>
      </c>
      <c r="L15" s="70">
        <v>7355</v>
      </c>
      <c r="M15" s="86"/>
      <c r="N15" s="38"/>
      <c r="O15" s="28"/>
      <c r="P15" s="323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3536</v>
      </c>
      <c r="L16" s="70">
        <v>2008</v>
      </c>
      <c r="M16" s="86"/>
      <c r="N16" s="38"/>
      <c r="O16" s="28"/>
      <c r="P16" s="323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5159083</v>
      </c>
      <c r="O17" s="28">
        <v>1778469.43</v>
      </c>
      <c r="P17" s="330">
        <f>O17/N17</f>
        <v>0.344725880548927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8041</v>
      </c>
      <c r="L18" s="18">
        <f t="shared" si="2"/>
        <v>4721</v>
      </c>
      <c r="M18" s="54"/>
      <c r="N18" s="38"/>
      <c r="O18" s="29"/>
      <c r="P18" s="323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7646</v>
      </c>
      <c r="L19" s="70">
        <v>4494</v>
      </c>
      <c r="M19" s="86"/>
      <c r="N19" s="38"/>
      <c r="O19" s="28"/>
      <c r="P19" s="323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395</v>
      </c>
      <c r="L20" s="70">
        <v>227</v>
      </c>
      <c r="M20" s="86"/>
      <c r="N20" s="38"/>
      <c r="O20" s="28"/>
      <c r="P20" s="323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10022342</v>
      </c>
      <c r="O21" s="28">
        <v>3921907.54</v>
      </c>
      <c r="P21" s="330">
        <f>O21/N21</f>
        <v>0.39131647473215342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8597</v>
      </c>
      <c r="L22" s="18">
        <f t="shared" si="3"/>
        <v>5605</v>
      </c>
      <c r="M22" s="68"/>
      <c r="N22" s="38"/>
      <c r="O22" s="18"/>
      <c r="P22" s="323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3189</v>
      </c>
      <c r="L23" s="70">
        <v>2148</v>
      </c>
      <c r="M23" s="87"/>
      <c r="N23" s="38"/>
      <c r="O23" s="26"/>
      <c r="P23" s="323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2570</v>
      </c>
      <c r="L24" s="70">
        <v>1583</v>
      </c>
      <c r="M24" s="87"/>
      <c r="N24" s="39"/>
      <c r="O24" s="26"/>
      <c r="P24" s="323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2838</v>
      </c>
      <c r="L25" s="72">
        <v>1874</v>
      </c>
      <c r="M25" s="88"/>
      <c r="N25" s="40"/>
      <c r="O25" s="27"/>
      <c r="P25" s="32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2019-08-29T18:32:10Z</cp:lastPrinted>
  <dcterms:created xsi:type="dcterms:W3CDTF">2016-02-15T16:06:45Z</dcterms:created>
  <dcterms:modified xsi:type="dcterms:W3CDTF">2019-08-29T18:33:42Z</dcterms:modified>
</cp:coreProperties>
</file>