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47\compartida$\MEL\AÑO 2018\EVELIN\Seguimiento Producción 2018..UDAF\03.09.2018\Seguimiento Físico y Financiero funcionamiento e inversión\"/>
    </mc:Choice>
  </mc:AlternateContent>
  <bookViews>
    <workbookView xWindow="0" yWindow="0" windowWidth="20490" windowHeight="7350"/>
  </bookViews>
  <sheets>
    <sheet name="DGC " sheetId="5" r:id="rId1"/>
    <sheet name="UCEE" sheetId="2" r:id="rId2"/>
    <sheet name="FSS" sheetId="4" r:id="rId3"/>
  </sheets>
  <definedNames>
    <definedName name="_xlnm.Print_Area" localSheetId="0">'DGC '!$A$1:$W$200</definedName>
    <definedName name="_xlnm.Print_Titles" localSheetId="0">'DGC '!$1:$8</definedName>
    <definedName name="_xlnm.Print_Titles" localSheetId="1">UCEE!$5:$8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" i="5" l="1"/>
  <c r="H107" i="5"/>
  <c r="H92" i="5"/>
  <c r="H85" i="5"/>
  <c r="H59" i="5" l="1"/>
  <c r="H30" i="5"/>
  <c r="H22" i="5"/>
  <c r="H16" i="5"/>
  <c r="S198" i="5"/>
  <c r="S30" i="5"/>
  <c r="T30" i="5"/>
  <c r="T198" i="5"/>
  <c r="T197" i="5"/>
  <c r="S197" i="5"/>
  <c r="T196" i="5"/>
  <c r="T195" i="5"/>
  <c r="T194" i="5"/>
  <c r="T193" i="5"/>
  <c r="T192" i="5"/>
  <c r="T191" i="5"/>
  <c r="T190" i="5"/>
  <c r="T188" i="5"/>
  <c r="T187" i="5"/>
  <c r="T186" i="5"/>
  <c r="T185" i="5"/>
  <c r="T184" i="5"/>
  <c r="T183" i="5"/>
  <c r="T182" i="5"/>
  <c r="T181" i="5"/>
  <c r="T180" i="5"/>
  <c r="S188" i="5"/>
  <c r="T179" i="5"/>
  <c r="T177" i="5"/>
  <c r="S177" i="5"/>
  <c r="T172" i="5"/>
  <c r="T171" i="5"/>
  <c r="T170" i="5"/>
  <c r="T169" i="5"/>
  <c r="T168" i="5"/>
  <c r="T167" i="5"/>
  <c r="T166" i="5"/>
  <c r="T165" i="5"/>
  <c r="T164" i="5"/>
  <c r="S172" i="5"/>
  <c r="T162" i="5"/>
  <c r="T161" i="5"/>
  <c r="T160" i="5"/>
  <c r="S162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S158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S126" i="5"/>
  <c r="T109" i="5"/>
  <c r="T107" i="5"/>
  <c r="T106" i="5"/>
  <c r="T105" i="5"/>
  <c r="T104" i="5"/>
  <c r="T103" i="5"/>
  <c r="T102" i="5"/>
  <c r="T101" i="5"/>
  <c r="T100" i="5"/>
  <c r="T99" i="5"/>
  <c r="T98" i="5"/>
  <c r="T97" i="5"/>
  <c r="S107" i="5"/>
  <c r="T95" i="5"/>
  <c r="T94" i="5"/>
  <c r="T92" i="5"/>
  <c r="S92" i="5"/>
  <c r="T91" i="5"/>
  <c r="T90" i="5"/>
  <c r="T89" i="5"/>
  <c r="T88" i="5"/>
  <c r="T87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S85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S59" i="5"/>
  <c r="T32" i="5"/>
  <c r="T22" i="5"/>
  <c r="T29" i="5"/>
  <c r="T28" i="5"/>
  <c r="T27" i="5"/>
  <c r="T21" i="5"/>
  <c r="T20" i="5"/>
  <c r="T19" i="5"/>
  <c r="T18" i="5"/>
  <c r="S16" i="5"/>
  <c r="T15" i="5"/>
  <c r="T14" i="5"/>
  <c r="T13" i="5"/>
  <c r="T12" i="5"/>
  <c r="T11" i="5"/>
  <c r="T10" i="5"/>
  <c r="T16" i="5" l="1"/>
  <c r="A122" i="5"/>
  <c r="Q178" i="2" l="1"/>
  <c r="Q169" i="2"/>
  <c r="Q166" i="2"/>
  <c r="Q159" i="2"/>
  <c r="Q151" i="2"/>
  <c r="Q147" i="2"/>
  <c r="Q142" i="2"/>
  <c r="Q81" i="2"/>
  <c r="Q76" i="2"/>
  <c r="Q71" i="2"/>
  <c r="Q18" i="2"/>
  <c r="Q68" i="4"/>
  <c r="Q56" i="4"/>
  <c r="Q83" i="4" s="1"/>
  <c r="Q18" i="4"/>
  <c r="Q190" i="2" l="1"/>
  <c r="R197" i="5"/>
  <c r="R188" i="5"/>
  <c r="R172" i="5"/>
  <c r="R158" i="5"/>
  <c r="R126" i="5"/>
  <c r="R107" i="5"/>
  <c r="R92" i="5"/>
  <c r="R85" i="5"/>
  <c r="R59" i="5"/>
  <c r="R30" i="5"/>
  <c r="R22" i="5"/>
  <c r="R16" i="5"/>
  <c r="A67" i="5"/>
  <c r="A69" i="5"/>
  <c r="A71" i="5"/>
  <c r="A73" i="5"/>
  <c r="A75" i="5"/>
  <c r="A77" i="5"/>
  <c r="A79" i="5"/>
  <c r="A81" i="5"/>
  <c r="A83" i="5"/>
  <c r="Q59" i="5"/>
  <c r="P59" i="5"/>
  <c r="O59" i="5"/>
  <c r="N59" i="5"/>
  <c r="M59" i="5"/>
  <c r="L59" i="5"/>
  <c r="K59" i="5"/>
  <c r="J59" i="5"/>
  <c r="I59" i="5"/>
  <c r="R198" i="5" l="1"/>
  <c r="G190" i="2"/>
  <c r="G175" i="2"/>
  <c r="F175" i="2"/>
  <c r="E175" i="2"/>
  <c r="G181" i="2"/>
  <c r="F181" i="2"/>
  <c r="F18" i="2"/>
  <c r="G18" i="4"/>
  <c r="F18" i="4"/>
  <c r="G151" i="2"/>
  <c r="F71" i="2"/>
  <c r="G142" i="2"/>
  <c r="F190" i="2" l="1"/>
  <c r="L158" i="5"/>
  <c r="Q158" i="5"/>
  <c r="P158" i="5"/>
  <c r="O158" i="5"/>
  <c r="N158" i="5"/>
  <c r="M158" i="5"/>
  <c r="K158" i="5"/>
  <c r="J158" i="5"/>
  <c r="I158" i="5"/>
  <c r="G158" i="5"/>
  <c r="F158" i="5"/>
  <c r="E158" i="5"/>
  <c r="Q92" i="5"/>
  <c r="P92" i="5"/>
  <c r="O92" i="5"/>
  <c r="N92" i="5"/>
  <c r="M92" i="5"/>
  <c r="L92" i="5"/>
  <c r="K92" i="5"/>
  <c r="J92" i="5"/>
  <c r="I92" i="5"/>
  <c r="G92" i="5"/>
  <c r="F92" i="5"/>
  <c r="E92" i="5"/>
  <c r="G59" i="5"/>
  <c r="F59" i="5"/>
  <c r="P190" i="2" l="1"/>
  <c r="P142" i="2"/>
  <c r="P169" i="2"/>
  <c r="P178" i="2"/>
  <c r="I189" i="2"/>
  <c r="H189" i="2"/>
  <c r="P166" i="2"/>
  <c r="P159" i="2"/>
  <c r="P151" i="2"/>
  <c r="P147" i="2"/>
  <c r="P81" i="2"/>
  <c r="P76" i="2"/>
  <c r="P71" i="2"/>
  <c r="P18" i="2"/>
  <c r="O18" i="2"/>
  <c r="N18" i="2"/>
  <c r="M18" i="2"/>
  <c r="L18" i="2"/>
  <c r="K18" i="2"/>
  <c r="J18" i="2"/>
  <c r="I18" i="2"/>
  <c r="H18" i="2"/>
  <c r="P83" i="4"/>
  <c r="O83" i="4"/>
  <c r="N83" i="4"/>
  <c r="M83" i="4"/>
  <c r="L83" i="4"/>
  <c r="K83" i="4"/>
  <c r="J83" i="4"/>
  <c r="P76" i="4"/>
  <c r="P68" i="4"/>
  <c r="P56" i="4"/>
  <c r="P18" i="4"/>
  <c r="I18" i="4"/>
  <c r="H18" i="4"/>
  <c r="Q188" i="5"/>
  <c r="P188" i="5"/>
  <c r="Q172" i="5"/>
  <c r="Q162" i="5"/>
  <c r="P162" i="5"/>
  <c r="O162" i="5"/>
  <c r="N162" i="5"/>
  <c r="M162" i="5"/>
  <c r="L162" i="5"/>
  <c r="K162" i="5"/>
  <c r="Q126" i="5"/>
  <c r="Q107" i="5"/>
  <c r="Q85" i="5"/>
  <c r="P172" i="5"/>
  <c r="O172" i="5"/>
  <c r="N172" i="5"/>
  <c r="J172" i="5"/>
  <c r="I172" i="5"/>
  <c r="P126" i="5"/>
  <c r="O126" i="5"/>
  <c r="N126" i="5"/>
  <c r="M126" i="5"/>
  <c r="L126" i="5"/>
  <c r="K126" i="5"/>
  <c r="J126" i="5"/>
  <c r="I126" i="5"/>
  <c r="P107" i="5"/>
  <c r="O107" i="5"/>
  <c r="N107" i="5"/>
  <c r="M107" i="5"/>
  <c r="L107" i="5"/>
  <c r="K107" i="5"/>
  <c r="J107" i="5"/>
  <c r="I107" i="5"/>
  <c r="Q30" i="5"/>
  <c r="Q22" i="5"/>
  <c r="Q16" i="5"/>
  <c r="P16" i="5"/>
  <c r="O16" i="5"/>
  <c r="N16" i="5"/>
  <c r="M16" i="5"/>
  <c r="L16" i="5"/>
  <c r="K16" i="5"/>
  <c r="J16" i="5"/>
  <c r="I16" i="5"/>
  <c r="Q198" i="5" l="1"/>
  <c r="F162" i="5"/>
  <c r="A191" i="5"/>
  <c r="A192" i="5" s="1"/>
  <c r="A193" i="5" s="1"/>
  <c r="A194" i="5" s="1"/>
  <c r="A195" i="5" s="1"/>
  <c r="A196" i="5" s="1"/>
  <c r="A180" i="5"/>
  <c r="A181" i="5" s="1"/>
  <c r="A182" i="5" s="1"/>
  <c r="A183" i="5" s="1"/>
  <c r="A184" i="5" s="1"/>
  <c r="A185" i="5" s="1"/>
  <c r="A186" i="5" s="1"/>
  <c r="A187" i="5" s="1"/>
  <c r="A175" i="5"/>
  <c r="A176" i="5" s="1"/>
  <c r="G189" i="2"/>
  <c r="F189" i="2"/>
  <c r="E189" i="2"/>
  <c r="F188" i="5"/>
  <c r="F197" i="5"/>
  <c r="E172" i="5"/>
  <c r="G172" i="5"/>
  <c r="F172" i="5"/>
  <c r="G126" i="5"/>
  <c r="F126" i="5"/>
  <c r="E126" i="5"/>
  <c r="G107" i="5"/>
  <c r="F107" i="5"/>
  <c r="E107" i="5"/>
  <c r="A165" i="5"/>
  <c r="A166" i="5" s="1"/>
  <c r="A167" i="5" s="1"/>
  <c r="A168" i="5" s="1"/>
  <c r="A169" i="5" s="1"/>
  <c r="A170" i="5" s="1"/>
  <c r="A171" i="5" s="1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10" i="5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3" i="5" s="1"/>
  <c r="G16" i="5"/>
  <c r="F16" i="5"/>
  <c r="E16" i="5"/>
  <c r="A33" i="5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62" i="5" s="1"/>
  <c r="A63" i="5" s="1"/>
  <c r="A64" i="5" s="1"/>
  <c r="A65" i="5" s="1"/>
  <c r="J166" i="2" l="1"/>
  <c r="I166" i="2"/>
  <c r="H166" i="2"/>
  <c r="O189" i="2"/>
  <c r="O178" i="2"/>
  <c r="O169" i="2"/>
  <c r="O166" i="2"/>
  <c r="O159" i="2"/>
  <c r="O151" i="2"/>
  <c r="O142" i="2"/>
  <c r="O81" i="2"/>
  <c r="O76" i="2"/>
  <c r="O71" i="2"/>
  <c r="O79" i="4"/>
  <c r="O76" i="4"/>
  <c r="O68" i="4"/>
  <c r="O56" i="4"/>
  <c r="O21" i="4"/>
  <c r="O18" i="4"/>
  <c r="O190" i="2" l="1"/>
  <c r="P22" i="5"/>
  <c r="O22" i="5"/>
  <c r="N22" i="5"/>
  <c r="M22" i="5"/>
  <c r="L22" i="5"/>
  <c r="K22" i="5"/>
  <c r="J22" i="5"/>
  <c r="I22" i="5"/>
  <c r="P198" i="5"/>
  <c r="P85" i="5"/>
  <c r="N178" i="2" l="1"/>
  <c r="M178" i="2"/>
  <c r="L178" i="2"/>
  <c r="K178" i="2"/>
  <c r="J178" i="2"/>
  <c r="I178" i="2"/>
  <c r="H178" i="2"/>
  <c r="G178" i="2"/>
  <c r="E178" i="2"/>
  <c r="F178" i="2"/>
  <c r="N189" i="2"/>
  <c r="M189" i="2"/>
  <c r="L189" i="2"/>
  <c r="K189" i="2"/>
  <c r="J189" i="2"/>
  <c r="G166" i="2"/>
  <c r="F166" i="2"/>
  <c r="E166" i="2"/>
  <c r="N166" i="2"/>
  <c r="M166" i="2"/>
  <c r="L166" i="2"/>
  <c r="K166" i="2"/>
  <c r="N169" i="2"/>
  <c r="M169" i="2"/>
  <c r="L169" i="2"/>
  <c r="K169" i="2"/>
  <c r="J169" i="2"/>
  <c r="I169" i="2"/>
  <c r="H169" i="2"/>
  <c r="G169" i="2"/>
  <c r="F169" i="2"/>
  <c r="E169" i="2"/>
  <c r="G18" i="2"/>
  <c r="E18" i="2"/>
  <c r="E83" i="4" l="1"/>
  <c r="G82" i="4"/>
  <c r="F82" i="4"/>
  <c r="E82" i="4"/>
  <c r="F56" i="4"/>
  <c r="E18" i="4"/>
  <c r="G188" i="5"/>
  <c r="G197" i="5"/>
  <c r="E197" i="5"/>
  <c r="G22" i="5"/>
  <c r="F22" i="5"/>
  <c r="E22" i="5"/>
  <c r="N198" i="5" l="1"/>
  <c r="M198" i="5"/>
  <c r="L198" i="5"/>
  <c r="K198" i="5"/>
  <c r="J198" i="5"/>
  <c r="I198" i="5"/>
  <c r="E188" i="5"/>
  <c r="G177" i="5"/>
  <c r="F177" i="5"/>
  <c r="E177" i="5"/>
  <c r="G162" i="5"/>
  <c r="E162" i="5"/>
  <c r="G95" i="5"/>
  <c r="F95" i="5"/>
  <c r="E95" i="5"/>
  <c r="O85" i="5"/>
  <c r="N85" i="5"/>
  <c r="M85" i="5"/>
  <c r="L85" i="5"/>
  <c r="K85" i="5"/>
  <c r="J85" i="5"/>
  <c r="I85" i="5"/>
  <c r="G85" i="5"/>
  <c r="F85" i="5"/>
  <c r="E85" i="5"/>
  <c r="E59" i="5"/>
  <c r="J30" i="5"/>
  <c r="I30" i="5"/>
  <c r="G30" i="5"/>
  <c r="F30" i="5"/>
  <c r="E30" i="5"/>
  <c r="G25" i="5"/>
  <c r="F25" i="5"/>
  <c r="E25" i="5"/>
  <c r="G198" i="5" l="1"/>
  <c r="F198" i="5"/>
  <c r="E198" i="5"/>
  <c r="O198" i="5"/>
  <c r="N79" i="4"/>
  <c r="I79" i="4"/>
  <c r="H79" i="4"/>
  <c r="G79" i="4"/>
  <c r="F79" i="4"/>
  <c r="E79" i="4"/>
  <c r="N76" i="4"/>
  <c r="I76" i="4"/>
  <c r="H76" i="4"/>
  <c r="G76" i="4"/>
  <c r="F76" i="4"/>
  <c r="E76" i="4"/>
  <c r="N68" i="4"/>
  <c r="I68" i="4"/>
  <c r="H68" i="4"/>
  <c r="G68" i="4"/>
  <c r="G83" i="4" s="1"/>
  <c r="F68" i="4"/>
  <c r="E68" i="4"/>
  <c r="N56" i="4"/>
  <c r="I56" i="4"/>
  <c r="H56" i="4"/>
  <c r="G56" i="4"/>
  <c r="E56" i="4"/>
  <c r="N21" i="4"/>
  <c r="G21" i="4"/>
  <c r="F21" i="4"/>
  <c r="E21" i="4"/>
  <c r="N18" i="4"/>
  <c r="G11" i="4"/>
  <c r="F11" i="4"/>
  <c r="E11" i="4"/>
  <c r="F83" i="4" l="1"/>
  <c r="E71" i="2"/>
  <c r="N159" i="2" l="1"/>
  <c r="N71" i="2" l="1"/>
  <c r="N76" i="2"/>
  <c r="N151" i="2"/>
  <c r="N142" i="2"/>
  <c r="N81" i="2"/>
  <c r="N190" i="2" l="1"/>
  <c r="M76" i="2" l="1"/>
  <c r="M71" i="2"/>
  <c r="L71" i="2"/>
  <c r="K71" i="2"/>
  <c r="J71" i="2"/>
  <c r="L76" i="2"/>
  <c r="K76" i="2"/>
  <c r="J76" i="2"/>
  <c r="L81" i="2"/>
  <c r="K81" i="2"/>
  <c r="J81" i="2"/>
  <c r="L142" i="2"/>
  <c r="K142" i="2"/>
  <c r="J142" i="2"/>
  <c r="K147" i="2"/>
  <c r="J147" i="2"/>
  <c r="L147" i="2"/>
  <c r="M151" i="2"/>
  <c r="M159" i="2"/>
  <c r="M190" i="2" s="1"/>
  <c r="L159" i="2"/>
  <c r="K159" i="2"/>
  <c r="J159" i="2"/>
  <c r="L151" i="2"/>
  <c r="K151" i="2"/>
  <c r="G159" i="2"/>
  <c r="G147" i="2"/>
  <c r="G81" i="2"/>
  <c r="G76" i="2"/>
  <c r="G71" i="2"/>
  <c r="J190" i="2" l="1"/>
  <c r="K190" i="2"/>
  <c r="L190" i="2"/>
  <c r="I159" i="2"/>
  <c r="H159" i="2"/>
  <c r="F159" i="2"/>
  <c r="E159" i="2"/>
  <c r="I151" i="2"/>
  <c r="H151" i="2"/>
  <c r="F151" i="2"/>
  <c r="E151" i="2"/>
  <c r="I147" i="2"/>
  <c r="H147" i="2"/>
  <c r="F147" i="2"/>
  <c r="E147" i="2"/>
  <c r="I142" i="2"/>
  <c r="H142" i="2"/>
  <c r="F142" i="2"/>
  <c r="E142" i="2"/>
  <c r="I81" i="2"/>
  <c r="H81" i="2"/>
  <c r="F81" i="2"/>
  <c r="E81" i="2"/>
  <c r="I76" i="2"/>
  <c r="H76" i="2"/>
  <c r="F76" i="2"/>
  <c r="E76" i="2"/>
  <c r="I71" i="2"/>
  <c r="H71" i="2"/>
  <c r="A157" i="2"/>
  <c r="A158" i="2" s="1"/>
  <c r="A146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5" i="2" s="1"/>
  <c r="A66" i="2" s="1"/>
  <c r="A67" i="2" s="1"/>
  <c r="A68" i="2" s="1"/>
  <c r="A69" i="2" s="1"/>
  <c r="A70" i="2" s="1"/>
  <c r="A10" i="2"/>
  <c r="A11" i="2" s="1"/>
  <c r="A12" i="2" s="1"/>
  <c r="A13" i="2" s="1"/>
  <c r="A14" i="2" s="1"/>
  <c r="A15" i="2" s="1"/>
  <c r="A16" i="2" s="1"/>
  <c r="H190" i="2" l="1"/>
  <c r="I190" i="2"/>
  <c r="E190" i="2"/>
</calcChain>
</file>

<file path=xl/sharedStrings.xml><?xml version="1.0" encoding="utf-8"?>
<sst xmlns="http://schemas.openxmlformats.org/spreadsheetml/2006/main" count="850" uniqueCount="426">
  <si>
    <t>CONSTRUCCION CARRETERA CA-9 NORTE, TRAMO: SANARATE - EL RANCHO</t>
  </si>
  <si>
    <t>KILÓMETRO</t>
  </si>
  <si>
    <t>NO.</t>
  </si>
  <si>
    <t>SNIP</t>
  </si>
  <si>
    <t>NOMBRE</t>
  </si>
  <si>
    <t>UNIDAD DE MEDIDA</t>
  </si>
  <si>
    <t>PRESUPUESTO Q.</t>
  </si>
  <si>
    <t>META FÍSICA</t>
  </si>
  <si>
    <t>ASIGNADO</t>
  </si>
  <si>
    <t>VIGENTE</t>
  </si>
  <si>
    <t>EJECUTADO</t>
  </si>
  <si>
    <t>ENERO</t>
  </si>
  <si>
    <t>FEBRERO</t>
  </si>
  <si>
    <t>MARZO</t>
  </si>
  <si>
    <t>CONSTRUCCION CARRETERA FRANJA TRANSVERSAL DEL NORTE (FRONTERA CON MEXICO-MODESTO MENDEZ, IZABAL)</t>
  </si>
  <si>
    <t>CONSTRUCCION CARRETERA LIBRAMIENTO CABECERA  DEPARTAMENTAL DE CHIMALTENANGO, RUTA CA-1 OCCIDENTE, TRAMO: KM 48 CA-01 OCC. (SAN MIGUEL MORAZAN) - KM 62 CA-01 OCC.</t>
  </si>
  <si>
    <t>CONSTRUCCION CARRETERA CA-1 OCC., CHICHAVAC A CHICE VIA RIO MOTAGUA. TRAMO: ESTACION 16+740 (ENTRADA A PAQUIP) A LA ESTACION 29+440 (RIO MOTAGUA), LONGITUD APROXIMADA 12.70 KM.</t>
  </si>
  <si>
    <t>CONSTRUCCION CARRETERA RN 11 TRAMO: SAN LUCAS TOLIMÁN - PATULUL - COCALES</t>
  </si>
  <si>
    <t>CONSTRUCCIÓN DE CARRETERAS PRIMARIAS</t>
  </si>
  <si>
    <t>CONSTRUCCIÓN DE PUENTES</t>
  </si>
  <si>
    <t>CONSTRUCCION PUENTE VEHICULAR ALDEA CHITOMAX, MUNICIPIO DE CUBULCO, BAJA VERAPAZ</t>
  </si>
  <si>
    <t>METRO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</si>
  <si>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</si>
  <si>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</si>
  <si>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CONSTRUCCION PUENTE VEHICULAR EL ARENAL</t>
  </si>
  <si>
    <t>DOCUMENTO</t>
  </si>
  <si>
    <t>CONSTRUCCIÓN DE DISTRIBUIDORES DE TRANSITO</t>
  </si>
  <si>
    <t>CONSTRUCCION PASO A DESNIVEL RUTA CA - 01 OCCIDENTE CUATRO CAMINOS, TOTONICAPAN</t>
  </si>
  <si>
    <t>CONSTRUCCION PASO A DESNIVEL CA-09 NORTE KM 18+000 ACCESO A PALENCIA, GUATEMALA.</t>
  </si>
  <si>
    <t>CONSTRUCCION PASO A DESNIVEL DE LA RUTA CA-01 OCCIDENTE EST. 27+500 RETORNO A SAN LUCAS SACATEPEQUEZ, SACATEPEQUEZ</t>
  </si>
  <si>
    <t>REPOSICIÓN DE CARRETERAS PRIMARIAS</t>
  </si>
  <si>
    <t>MEJORAMIENTO CARRETERA TRAMO: ACCESOS IPALA - CA-10, SN JOSE LA ARADA, ALDEAS:STA ROSA, RINCONCITO, LOS CIMIENTOS, SABANA GRANDE, EL OBRAJE, SAN ESTEBAN, SASPAN Y EL TULE (REHABILITACION)</t>
  </si>
  <si>
    <t>REPOSICION CARRETERA CA-2 OCC, TRAMO: SIQUINALA (KM 83.) - COCALES (KM 112)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</si>
  <si>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</si>
  <si>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</si>
  <si>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</si>
  <si>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</si>
  <si>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</si>
  <si>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</si>
  <si>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</si>
  <si>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CA-9N TRAMO: KM 292+000 - 22 CALLE, PUERTO BARRIOS, Y CA-9N A, TRAMO: KM (292+000) - PUERTO SANTO TOMAS DE CASTILLA, IZABAL</t>
  </si>
  <si>
    <t>REPOSICION CARRETERA RN-19, TRAMO: JALAPA - MONJAS, JALAPA</t>
  </si>
  <si>
    <t>REPOSICION CARRETERA RN-19, TRAMO: MONJAS, JALAPA - EL PROGRESO, JUTIAPA</t>
  </si>
  <si>
    <t xml:space="preserve"> REPOSICION CARRETERA RN-12N, TRAMO: SAN SEBASTIAN - IXCHIGUAN, SAN MARCOS.</t>
  </si>
  <si>
    <t>REPOSICION CARRETERA RN-9N, TRAMO: PIEDRAS DE CAPTSIN - SAN JUAN IXCOY - SOLOMA, HUEHUETENANGO</t>
  </si>
  <si>
    <t>REPOSICION CARRETERA RN-8, TRAMO: AYUTLA - OCOS, SAN MARCOS</t>
  </si>
  <si>
    <t>REPOSICION CARRETERA RN-9N, TRAMO: BIFURCACION RD-HUE-2 - PIEDRAS DE CAPTSIN, HUEHUETENANGO</t>
  </si>
  <si>
    <t xml:space="preserve"> REPOSICION CARRETERA CA-01 OCC. TRAMO: CUATRO CAMINOS (KM 188+600) - POLOGUA (KM 205+000), TOTONICAPAN</t>
  </si>
  <si>
    <t xml:space="preserve"> 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</si>
  <si>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</si>
  <si>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OCC. TRAMO: CHIQUIBAL (KM 232+000), QUETZALTENANGO - BIFURCACION RN-09N HUEHUETENANGO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</si>
  <si>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</si>
  <si>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</si>
  <si>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 MATAQUESCUINTLA - SAN JOSE PINULA - MATEQUESCUINTLA - SAMORORO
(REHABILITACION)</t>
  </si>
  <si>
    <t>MEJORAMIENTO CARRETERA TRAMO: MATAQUESCUINTLA - JALAPA,MATAQUESCUINTLA - SAN JOSE PINULA - MATEQUESCUINTLA - SAMORORO (REHABILITACION)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</si>
  <si>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</si>
  <si>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</si>
  <si>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ACCESO SANYUYO - PALENCIA (INCLUYE ACCESO AL ENTRONQUE CON LA CA-9 NORTE) (PAVIMENTACION)</t>
  </si>
  <si>
    <t>MEJORAMIENTO CARRETERA RN-05 TRAMO: ALDEA MONTUFAR - ALDEA CONCUA - EL CHOL (PAVIMENTACION)</t>
  </si>
  <si>
    <t>MEJORAMIENTO CARRETERA RUTA NACIONAL 5, TRAMO:ALDEA EL PAJAL - CAMPUR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</si>
  <si>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</si>
  <si>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</si>
  <si>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CA-1 ARENERA-IPALA Y ACCESOS A SANTA CATARINA MITA-HORCONES Y AGUA BLANCA (PAVIMENTACION)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</si>
  <si>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</si>
  <si>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</si>
  <si>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RUTA CA-10 TRAMO: QUEZALTEPEQUE - FRONTERA AGUA CALIENTE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</si>
  <si>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</si>
  <si>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</si>
  <si>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</si>
  <si>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</si>
  <si>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</si>
  <si>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MEJORAMIENTO DE CARRETERAS PRIMARIAS</t>
  </si>
  <si>
    <t>MEJORAMIENTO CARRETERA RN 12 SUR, TRAMO: SAN MARCOS - GUATIVIL - EL QUETZAL - SINTANÁ</t>
  </si>
  <si>
    <t>MEJORAMIENTO DE PUENTES</t>
  </si>
  <si>
    <t>MEJORAMIENTO PUENTE VEHICULAR BELICE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</si>
  <si>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</si>
  <si>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</si>
  <si>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</si>
  <si>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TRAMO: RUTA SRO - 5, CA-2 ORIENTE TAXISCO - ALDEA LA AVELLANA</t>
  </si>
  <si>
    <t>CONSTRUCCION CARRETERA CAMINO RURAL, ALDEA AGUA BLANCA - ALDEA LA CAMPANA, USPANTAN, QUICHE</t>
  </si>
  <si>
    <t>CONSTRUCCION CARRETERA RD- ESC 27 TRAMO: FINCA IPALA RIO BRAVO - EL SEMILLERO TIQUISATE.</t>
  </si>
  <si>
    <t>CONSTRUCCION CARRETERA ALDEA CHIQUIRINES - ALDEA LA BLANCA SAN MARCOS</t>
  </si>
  <si>
    <t>CONSTRUCCION CARRETERA TRAMO: SANTA CRUZ BARILLAS - RÍO ESPÍRITU</t>
  </si>
  <si>
    <t>CONSTRUCCION CARRETERA SRO-15, TRAMO: ALDEA ESPITIA REAL-ALDEA ESTANZUELA, NUEVA SANTA ROSA, SANTA ROSA.</t>
  </si>
  <si>
    <t>REPOSICIÓN DE CARRETERAS SECUNDARIAS</t>
  </si>
  <si>
    <t>REPOSICION CARRETERA RDSM 13, TRAMO: RIO BLANCO ENTRONQUE EN EL KILOMETRO 268 DE LA RUTA NACIONAL 1 - SANTA IRENE (REHABILITACION)</t>
  </si>
  <si>
    <t>REPOSICION CARRETERA RD GUA-10 TRAMO: CA-1 OR. (KM 25+610) - SANTA ELENA BARILLAS, GUATEMALA</t>
  </si>
  <si>
    <t>REPOSICION CARRETERA TRAMO: ALDEA CHIQUIRINES - ALDEA LA BLANCA, SAN MARCOS</t>
  </si>
  <si>
    <t>REPOSICION CARRETERA CITO-180, TRAMO: CRUCE A ZUNIL (KM 213+000) - LAS ROSAS (KM 225+600), INTERSECCIÓN RN-1, QUETZALTENANGO</t>
  </si>
  <si>
    <t>REPOSICION CARRETERA RD CHM-5, TRAMO: PATZICIA (KM 65+200) - ACATENANGO (KM 82+773), CHIMALTENANGO.</t>
  </si>
  <si>
    <t>REPOSICION CARRETERA RD ESC-9 TRAMO: CA-2 OR.(KM 72+500) - GUANAGAZAPA (KM 81+100), ESCUINTLA</t>
  </si>
  <si>
    <t>MEJORAMIENTO DE CARRETERAS SECUNDARIAS</t>
  </si>
  <si>
    <t>MEJORAMIENTO CARRETERA RDHUE-6 TRAMO: ENTRONQUE CA-01 EN EL KILOMETRO 314 LA LIBERTAD (REHABILITACION)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</si>
  <si>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</si>
  <si>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</si>
  <si>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QUI-21 TRAMO I: CHICAMAN - EL SOCH - SECA, LONGITUD 33.66 KM</t>
  </si>
  <si>
    <t>MEJORAMIENTO CARRETERA RDAV 06, TRAMO: LANQUIN - CAHABON (PAVIMENTACION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</si>
  <si>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</si>
  <si>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</si>
  <si>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TRAMO: RANCHO DE TEJA - MOMOSTENANGO (PAVIMENTACIÓN)</t>
  </si>
  <si>
    <t>MEJORAMIENTO CARRETERA RD HUE 16 TRAMO SAN RAFAEL LA INDEPENDENCIA PET HUEHUETENANGO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</si>
  <si>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</si>
  <si>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</si>
  <si>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 xml:space="preserve">MEJORAMIENTO CARRETERA RD-QUI 21 TRAMO III: LA LIBERTAD - RIO COPON - ASENCION COPON - SAN JUAN CHACTELA.
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</si>
  <si>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</si>
  <si>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</si>
  <si>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</si>
  <si>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</si>
  <si>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RD QUICHE 4 TRAMO: SANTA CRUZ DEL QUICHE - PATZITE - CHIMENTE</t>
  </si>
  <si>
    <t xml:space="preserve">MEJORAMIENTO CARRETERA RUTA DEPARTAMENTAL SUCHITEPEQUEZ 8, TRAMO:ALDEA GUINEALES-SANTO TOMAS LA UNION </t>
  </si>
  <si>
    <t>MEJORAMIENTO CARRETERA RD GUA-50, TRAMO ALDEA LO DE MEJIA SAJCAVILLA - SAN RAIMUNDO</t>
  </si>
  <si>
    <t>MEJORAMIENTO CARRETERA TAJUMULCO - ALDEA TOCACHE (SAN PABLO) SAN MARCOS</t>
  </si>
  <si>
    <t>MEJORAMIENTO CARRETERA RD GUA - 12 TRAMO ALDEA CARRIZAL, SAN RAIMUNDO, ALDEA VUELTA GRANDE, CHUARRANCHO.</t>
  </si>
  <si>
    <t>MEJORAMIENTO CARRETERA TRAMO: ALDEA PANABAJ SANTIAGO ATITLÁN - ALDEA CHICAJAY SAN PEDRO LA LAGUNA</t>
  </si>
  <si>
    <t>MEJORAMIENTO  CARRETERA RUTA RD QUE-01 TRAMO: BIFURCACIÓN RN-01 - ALDEA LA VICTORIA, SAN JUAN OSTUNCALCO</t>
  </si>
  <si>
    <t>MEJORAMIENTO CARRETERA RD SOL 4, TRAMO TZANJUCUB - SANTA MARIA VISITACION - SANTA CLARA LA LAGUNA, SOLOLA.</t>
  </si>
  <si>
    <t>MEJORAMIENTO CARRETERA RD PET 12 DEL TRAMO: LAS CRUCES - PUESTO FRONTERIZO BETHEL, PETEN.</t>
  </si>
  <si>
    <t>MEJORAMIENTO CARRETERA TRAMO RD ESC 01 PALIN ESCUINTLA SANTA MARIA DE JESUS SACATEPEQUEZ</t>
  </si>
  <si>
    <t>MEJORAMIENTO CARRETERA RD CHM-4, TRAMO: TECPAN GUATEMALA - PATZUN</t>
  </si>
  <si>
    <t>CONSTRUCCION PUENTE VEHICULAR LAS LAJAS, RUTA NACIONAL 14.</t>
  </si>
  <si>
    <t>CONSTRUCCION PUENTE VEHICULAR SOBRE RIO LA PASIÓN, SAYAXCHE, PETEN</t>
  </si>
  <si>
    <t>CONSTRUCCION PUENTE VEHICULAR LAS VACAS</t>
  </si>
  <si>
    <t>CONSTRUCCION PASO A DESNIVEL DE LA RUTA CA-01 OCCIDENTE EST. 33+500 RETORNO A SAN BARTOLOME MILPAS ALTAS, SACATEPEQUEZ</t>
  </si>
  <si>
    <t>MEJORAMIENTO ESCUELA PRIMARIA OFICIAL
RURAL MIXTA, ALDEA CERRO CHATO, SANTA
MARIA IXHUATAN,SANTA ROSA. CÓDIGO
06-10-0443-43</t>
  </si>
  <si>
    <t>METRO CUADRADO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</si>
  <si>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</si>
  <si>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</si>
  <si>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</si>
  <si>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</si>
  <si>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</si>
  <si>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</si>
  <si>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MEJORAMIENTO DE ESCUELAS PRIMARIAS</t>
  </si>
  <si>
    <t>REPOSICIÓN DE ESCUELAS PRIMARIAS</t>
  </si>
  <si>
    <t>REPOSICION ESCUELA PRIMARIA OFICIAL
RURAL MIXTA MARIA ALBERTINA GALVEZ SAN
ANTONIO SACATEPEQUEZ SAN MARCOS
CODIGO UDI 1203116943</t>
  </si>
  <si>
    <t>REPOSICION ESCUELA PRIMARIA OFICIAL
RURAL MIXTA CANTON TOHAMAN SIBINAL SAN MARCOS CODIGO UDI 1208040343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</si>
  <si>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</si>
  <si>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</si>
  <si>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</si>
  <si>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</si>
  <si>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</si>
  <si>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</si>
  <si>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</si>
  <si>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</si>
  <si>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</si>
  <si>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</si>
  <si>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</si>
  <si>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</si>
  <si>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</si>
  <si>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</si>
  <si>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</si>
  <si>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</si>
  <si>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</si>
  <si>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</si>
  <si>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</si>
  <si>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</si>
  <si>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</si>
  <si>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</si>
  <si>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</si>
  <si>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</si>
  <si>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</si>
  <si>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</si>
  <si>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</si>
  <si>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</si>
  <si>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</si>
  <si>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</si>
  <si>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</si>
  <si>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</si>
  <si>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</si>
  <si>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</si>
  <si>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</si>
  <si>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</si>
  <si>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</si>
  <si>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</si>
  <si>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</si>
  <si>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</si>
  <si>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</si>
  <si>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</si>
  <si>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</si>
  <si>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</si>
  <si>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</si>
  <si>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</si>
  <si>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</si>
  <si>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</si>
  <si>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CONSTRUCCIÓN DE ESTABLECIMIENTOS DE EDUCACIÓN BÁSICA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</si>
  <si>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</si>
  <si>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</si>
  <si>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</si>
  <si>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REPOSICIÓN DE ESCUELAS DE PRE-PRIMARIA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</si>
  <si>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</si>
  <si>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</si>
  <si>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REPOSICIÓN DE ESCUELAS DE PRIMARIA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</si>
  <si>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</si>
  <si>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</si>
  <si>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</si>
  <si>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</si>
  <si>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</si>
  <si>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</si>
  <si>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</si>
  <si>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</si>
  <si>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</si>
  <si>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</si>
  <si>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</si>
  <si>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</si>
  <si>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</si>
  <si>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</si>
  <si>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</si>
  <si>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</si>
  <si>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</si>
  <si>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 RURAL MIXTA, ALDEA TONINCHUM, TAJUMULCO, SAN MARCOS. CODIGO UDI: 12-09-0451-43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</si>
  <si>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</si>
  <si>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</si>
  <si>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</si>
  <si>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</si>
  <si>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</si>
  <si>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</si>
  <si>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</si>
  <si>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</si>
  <si>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</si>
  <si>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</si>
  <si>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</si>
  <si>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</si>
  <si>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</si>
  <si>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</si>
  <si>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REPOSICIÓN D EESTABLECIMIENTO DE EDUCACIÓN BÁSICA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</si>
  <si>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</si>
  <si>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</si>
  <si>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</si>
  <si>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REPOSICIÓN DE ESTABLECIMIENTOS DE EDUCACIÓN DIVERSIFICADA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</si>
  <si>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</si>
  <si>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</si>
  <si>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AMPLIACIÓN DE ESCUELAS DE PRIMARIA</t>
  </si>
  <si>
    <t>AMPLIACION ESCUELA PRIMARIA OFICIAL
URBANA MIXTA COLONIA JERUSALEN, ZONA 8,</t>
  </si>
  <si>
    <t>AMPLIACION ESCUELA PRIMARIA OFICIAL RURAL MIXTA, ALDEA LA UNIÓN, MALACATÁN, SAN MARCOS. CÓDIGO UDI: 12-15-0684-43</t>
  </si>
  <si>
    <t>AMPLIACION ESCUELA PRIMARIA OFICIAL
RURAL MIXTA, ALDEA TZUCUBAL, NAHUALA,
SOLOLA. CODIGO UDI: 07-05-0160-43</t>
  </si>
  <si>
    <t>AMPLIACION ESCUELA PRIMARIA OFICIAL
RURAL MIXTA, CASERIO QUEXLEMUJ,
COMITANCILLO, SAN MARCOS. CODIGO UDI:
12-04-0202-43</t>
  </si>
  <si>
    <t>AMPLIACION ESCUELA PRIMARIA OFICIAL
RURAL MIXTA, ALDEA XEPAC, TECPAN
GUATEMALA, CHIMALTENANGO. CODIGO UDI:
04-06-0322-43</t>
  </si>
  <si>
    <t>CONSTRUCCION ESCUELA PRIMARIA OFICIAL
RURAL MIXTA, CASERIO SAN ANTONIO, ALDEA
PAVILTZAJ, CUILCO, HUEHUETENANGO.
CODIGO UDI: 13-04-0034-43</t>
  </si>
  <si>
    <t>CONSTRUCCIÓN DE ESTABLECIMIENTOS DE EDUCACIÓN DIVERSIFICADA</t>
  </si>
  <si>
    <t>CONSTRUCCION INSTITUTO DIVERSIFICADO E
INSTITUTO BASICO, CABECERA MUNICIPAL, SAN
ANTONIO SACATEPEQUEZ, SAN MARCOS</t>
  </si>
  <si>
    <t>AMPLIACION CENTRO DE SALUD DE VILLA
NUEVA SEGUNDO NIVEL VILLA NUEVA
GUATEMALA</t>
  </si>
  <si>
    <t>AMPLIACIÓN DE EDIFICOS DE SALUD</t>
  </si>
  <si>
    <t>CONSTRUCCIÓN DE EDIFICOS DE SALUD</t>
  </si>
  <si>
    <t>CONSTRUCCION CENTRO DE SALUD SEPUR
ZARCO EL ESTOR IZABAL</t>
  </si>
  <si>
    <t>AMPLIACIÓN DE ESTABLECIMIENTOS DE EDUCACIÓN DIVERSIFICADA</t>
  </si>
  <si>
    <t xml:space="preserve"> AMPLIACION INSTITUTO DIVERSIFICADO NACIONAL, ALDEA LAS BRISAS PETACALAPA, MALACATÁN, SAN MARCOS. CÓDIGO UDI: 12-15-0045-45</t>
  </si>
  <si>
    <t>ABRIL</t>
  </si>
  <si>
    <t>EJECICIÓN FÍSICA</t>
  </si>
  <si>
    <t>REPOSICION CARRETERA CA-12, TRAMO: KM 212+200 - FRONTERA LA ERMITA (KM 227+404), CHIQUIMULA</t>
  </si>
  <si>
    <t>REPOSICION CARRETERA RN-13, TRAMO: EL TUMBADOR - BIFURCACION RN-1 (EL RODEO), SAN MARCOS</t>
  </si>
  <si>
    <t>REPOSICION CARRETERA RUTA CA-10 TRAMO: QUEZALTEPEQUE - FRONTERA AGUA CALIENTE, CHIQUIMULA</t>
  </si>
  <si>
    <t>REPOSICION CARRETERA RN-1, TRAMO: PATZUN, CHIMALTENANGO - GODINEZ, SOLOLA</t>
  </si>
  <si>
    <t>CONSTRUCCIÓN DE CARRETERAS SECUNDARIAS</t>
  </si>
  <si>
    <t>REPOSICION CARRETERA RD-SRO-15, TRAMO: CA-1 OR. (KM 76) - SANTA MARIA IXHUATAN, SANTA ROSA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</si>
  <si>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</si>
  <si>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</si>
  <si>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</si>
  <si>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</si>
  <si>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</si>
  <si>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MEJORAMIENTO DE CAMINOS RURALES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</si>
  <si>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</si>
  <si>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</si>
  <si>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</si>
  <si>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</si>
  <si>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TOTAL</t>
  </si>
  <si>
    <t>REPOSICION CARRETERA RD GUA-01, TRAMO: 11 CALLE AV. HINCAPIE - INTERSECCION 1A CALLE BOCA DEL MONTE, GUATEMALA</t>
  </si>
  <si>
    <t xml:space="preserve"> MEJORAMIENTO CARRETERA CR-HUE 55, TRAMO: CHEPITO - OAXAQUEÑO, LONGITUD 28 KM (PAVIMENTACION)</t>
  </si>
  <si>
    <t>MINISTERIO DE COMUNICACIONES, INFRAESTRUCTURA Y VIVIENDA</t>
  </si>
  <si>
    <t>UNIDAD SECTORIAL DE PLANIFICACIÓN</t>
  </si>
  <si>
    <t>DIRECCIÓN GENERAL DE CAMINOS</t>
  </si>
  <si>
    <t>INVERSIÓN 2018</t>
  </si>
  <si>
    <t>UINIDAD DE CONTRUCCION DE EDIFICIOS DEL ESTADO -UCEE-</t>
  </si>
  <si>
    <t>MAYO</t>
  </si>
  <si>
    <t>REPOSICION CARRETERA RD-SCH-14, TRAMO: CA-2 OCC. (KM 136) - CHICACAO, SUCHITEPEQUEZ</t>
  </si>
  <si>
    <t>CONSTRUCCION CAMINO RURAL TRAMO: LOS PAJALES - CHIBAQUITO - CHITOMAX, LONGITUD APROXIMADA DE 17.5 KILÓMETROS, MUNICIPIO DE CUBULCO, DEPARTAMENTO
DE BAJA VERAPAZ.</t>
  </si>
  <si>
    <t>REPOSICION ESCUELA PREPRIMARIA OFICIAL DE PARVULOS, ESQUIPULAS PALO GORDO, SAN MARCOS. CODIGO UDI: 12-27-1117-42</t>
  </si>
  <si>
    <t>REPOSICION ESCUELA PRIMARIA OFICIAL RURAL MIXTA CASERÍO TIERRA BLANCA, ALDEA TANIL, ESQUIPULAS PALO GORDO, SAN MARCOS. CÓDIGO UDI: 12-27-0008-43</t>
  </si>
  <si>
    <t>REPOSICION ESCUELA PRIMARIA OFICIAL URBANA MIXTA PEDRO MOLINA, CANTON BETHANIA, ESQUIPULAS PALO GORDO, SAN MARCOS. CODIGO UDI: 12-27-0999-43</t>
  </si>
  <si>
    <t>REPOSICION ESCUELA PRIMARIA OFICIAL RURAL MIXTA ALDEA EL CARRIZAL, ESQUIPULAS PALO GORDO, SAN MARCOS CODIGO UDI: 12-27-1002-43</t>
  </si>
  <si>
    <t>REPOSICION ESCUELA PRIMARIA OFICIAL RURAL MIXTA, ALDEA CHIMUSINIQUE, HUEHUETENANGO, HUEHUETENANGO. CODIGO UDI: 13-01-0040-43</t>
  </si>
  <si>
    <t>REPOSICION ESCUELA PRIMARIA OFICIAL RURAL MIXTA, ALDEA XEUL, ALMOLONGA, QUETZALTENANGO. CÓDIGO UDI: 09-13-0005-43</t>
  </si>
  <si>
    <t>REPOSICION ESCUELA PRIMARIA OFICIAL RURAL MIXTA, BARRIO SAN MARCOS, CONCEPCIÓN CHIQUIRICHAPA, QUETZALTENANGO. CÓDIGO UDI: 09-11-2757-43</t>
  </si>
  <si>
    <t>REPOSICION ESCUELA PRIMARIA OFICIAL RURAL MIXTA SECTOR PIMUT CENTRO, CANTON LA CUMBRE, OLINTEPEQUE, QUETZALTENANGO. CÓDIGO UDI: 09-03-0009-43</t>
  </si>
  <si>
    <t>REPOSICION ESCUELA PRIMARIA OFICIAL RURAL MIXTA CASERIO LOS MIRANDA, ALDEA EL CARMEN, PALESTINA DE LOS ALTOS, QUETZALTENANGO. CODIGO UDI: 09-24-0023-43</t>
  </si>
  <si>
    <t>REPOSICION ESCUELA PRIMARIA OFICIAL RURAL MIXTA CASERIO EL SOCORRO, PALESTINA DE LOS ALTOS, QUETZALTENANGO. CÒDIGO UDI: 09-24-0733-43</t>
  </si>
  <si>
    <t>REPOSICION ESCUELA PRIMARIA OFICIAL RURAL MIXTA ALDEA LA VICTORIA, SAN JUAN OSTUNCALCO, QUETZALTENANGO. CÓDIGO UDI: 09-09-0313-43</t>
  </si>
  <si>
    <t>REPOSICION ESCUELA PRIMARIA OFICIAL RURAL MIXTA HERLINDA CALDERON DE AVELAR, CANTON VAQUILITO, RETALHULEU, RETALHULEU. CÓDIGO UDI: 11-01-0045-43</t>
  </si>
  <si>
    <t>REPOSICION ESCUELA PRIMARIA OFICIAL RURAL MIXTA, PARAJE AGUA TIBIA, SAN PEDRO SACATEPEQUEZ, SAN MARCOS. CODIGO UDI: 12-02-0031-43</t>
  </si>
  <si>
    <t>REPOSICION ESCUELA PRIMARIA OFICIAL RURAL MIXTA, SECTOR CENTRO ESTANCIA DE LA CRUZ, ZUNIL, QUETZALTENANGO. CÒDIGO UDI: 09-16-0435-43</t>
  </si>
  <si>
    <t>REPOSICION ESCUELA PRIMARIA OFICIAL URBANA PARA VARONES, FRANCISCO MUÑOZ , 1RA. CALLE 12-25 ZONA 3, QUETZALTENANGO, QUETZALTENANGO. CÓDIGO UDI: 09-
01-0052-4</t>
  </si>
  <si>
    <t>REPOSICION ESCUELA PRIMARIA OFICIAL RURAL MIXTA, ALDEA SUCULIQUE, HUEHUETENANGO, HUEHUETENANGO. CÓDIGO UDI: 13-01-0018-43</t>
  </si>
  <si>
    <t>REPOSICION ESCUELA PRIMARIA OFICIAL RURAL MIXTA TECUN UMAN, ALDEA XEJUYUP, NAHUALA, SOLOLA. CÓDIGO UDI.07-05-0136-43</t>
  </si>
  <si>
    <t>REPOSICION ESCUELA PRIMARIA OFICIAL RURAL MIXTA, CASERIO CHUISAJCAP, ALDEA TZUCUBAL, NAHUALA, SOLOLA. CÓDIGO UDI. 07-05-0145-43</t>
  </si>
  <si>
    <t>REPOSICION ESCUELA PRIMARIA OFICIAL RURAL MIXTA, ALDEA TZUCUBAL, SANTA CATARINA IXTAHUACAN, SOLOLA. CODIGO UDI: 07-06-0214-43</t>
  </si>
  <si>
    <t>REPOSICION ESCUELA PRIMARIA OFICIAL RURAL MIXTA REPUBLICA DE ESTADOS UNIDOS DEL NORTE, ALDEA SAN FRANCISCO, EL RODEO, SAN MARCOS. CODIGO UDI: 12-14-
0637-43</t>
  </si>
  <si>
    <t>REPOSICION ESCUELA PRIMARIA OFICIAL RURAL MIXTA, ALDEA TUIPOX CONCEPCIÓN CHIQUIRICHAPA, QUETZALTENANGO. CÓDIGO UDI: 09-11-0352-43</t>
  </si>
  <si>
    <t>REPOSICION ESCUELA PRIMARIA OFICIAL RURAL MIXTA CANTON EL MILAGRO SERCHIL SAN MARCOS SAN MARCOS CODIGO UDI 12 01 0070 43</t>
  </si>
  <si>
    <t xml:space="preserve">REPOSICION ESCUELA PRIMARIA OFICIAL URBANA MIXTA CARLOS CASTILLO ARMAS, ZONA 5, SAN MARCOS, SAN MARCOS. CODIGO UDI: 12-01-0013-43
</t>
  </si>
  <si>
    <t xml:space="preserve">REPOSICION ESCUELA PRIMARIA OFICIAL RURAL MIXTA SECTOR CHICAJALAJ, ALDEA SAN LUIS TUIMUJ, COMITANCILLO, SAN MARCOS. CÓDIGO UDI: 12-04-0045-43 </t>
  </si>
  <si>
    <t>REPOSICION ESCUELA PRIMARIA OFICIAL RURAL MIXTA ALDEA SAN ISIDRO, COMITANCILLO, SAN MARCOS</t>
  </si>
  <si>
    <t>REPOSICION ESCUELA PRIMARIA OFICIAL RURAL MIXTA SECTOR SAN JUAN EL MIRADOR, CASERIO SAN JUAN LA ESPERANZA, COMITANCILLO, SAN MARCOS. CODIGO UDI: 12-
04-0047-43</t>
  </si>
  <si>
    <t xml:space="preserve">EJECUTADO </t>
  </si>
  <si>
    <t>FONDO SOCIAL DE SOLIDARIDAD</t>
  </si>
  <si>
    <t>CONSTRUCCION PASO A DESNIVEL KM. 14+700 CA-1 CALZADA ROOSEVELT, MIXCO, GUATEMALA</t>
  </si>
  <si>
    <t xml:space="preserve">MEJORAMIENTO CARRETERA CA-14 EL RANCHO EL PROGRESO HACIA CUMBRE SANTA ELENA, COBÁN ALTA VERAPAZ (PAVIMENTACION)  </t>
  </si>
  <si>
    <t>MEJORAMIENTO CARRETERA TRAMO CA-10 BIFURCACION CA-9, RIO HONDO Y ESTANZUELA ZACAPA (PAVIMENTACION)</t>
  </si>
  <si>
    <t xml:space="preserve">MEJORAMIENTO CARRETERA RUTA CA-13 TRAMO IXLU-MONTERREY FLORES, PETEN (PAVIMENTACION) </t>
  </si>
  <si>
    <t>MEJORAMIENTO CARRETERA CA-01 OCCIDENTE BIF. SAN CRISTOBAL TOTONICAPAN KM. 188+600 A BIF. SAN LORENZO KM. 257+600, HUEHUETENANGO</t>
  </si>
  <si>
    <t xml:space="preserve">CONSTRUCCION CARRETERA , BIFURCACIÓN CA-09 NORTE, KILÓMETRO 291.500 A KILOMETRO 296.6, PUERTO BARRIOS, IZABAL </t>
  </si>
  <si>
    <t>MEJORAMIENTO CARRETERA SAN PEDRO PINULA JALAPA, HACIA SAN DIEGO ZACAPA (PAVIMENTACION)</t>
  </si>
  <si>
    <t>MEJORAMIENTO CARRETERA TRAMO ACCESO PUENTE SOBRE RIO CUILCO HACIA ALDEA TUICAMPANA, SAN MIGUEL IXTAHUACAN SAN MARCOS (PAVIMENTACION)</t>
  </si>
  <si>
    <t>MEJORAMIENTO CARRETERA TRAMO CASERIO CHUENA (KM 17+500)ALDEA LOS HORCONES -  ALDEA LLANO GRANDE -  ALDEA MALACATANCITO, HUEHUETENANGO (PAVIMENTACION) LA CAL -  ALDEA CUCAL -  BIF. CA01 OCCIDENTE,</t>
  </si>
  <si>
    <t>MEJORAMIENTO CARRETERA TRAMO ENTRADA PUENTE  CANTZELA (KM 11+644)CASERIO EL ARENAL -  ALDEA CHANXAJ  (PAVIMENTACION)(KM 19+745), SAN GASPAR IXCHIL, HUEHUETENANGO</t>
  </si>
  <si>
    <t>MEJORAMIENTO CARRETERA TRAMO CRUCERO CHUMBEL RD- SM- 18 LA HORQUETA -  BIF. PUENTE, SAN MIGUEL IXTAHUACAN, SAN MARCOS (PAVIMENTACION)</t>
  </si>
  <si>
    <t>MEJORAMIENTO CARRETERA RN- 01 DESVIO DE CA- 01 A SOLOLA, SOLOLA A PANAJACHEL, SOLOLA (PAVIMENTACION)</t>
  </si>
  <si>
    <t>MEJORAMIENTO CARRETERA BIF CA- 01 OCCIDENTE KILOMETRO 149+500 RD- 04 SANTA LUCIA UTATLAN- SAN PEDRO LA LAGUNA, SOLOLA (PAVIMENTACION)</t>
  </si>
  <si>
    <t>MEJORAMIENTO CARRETERA TRAMOS SAN JUAN SACATEPÉQUEZ-  BIFURCACIÓN PACHALI- PACHALUM, QUICHÉ (PAVIMENTACION)</t>
  </si>
  <si>
    <t>MEJORAMIENTO CARRETERA TRAMO PAJAPITA-  BIF RN 13, EL TUMBADOR SAN MARCOS (PAVIMENTACION)</t>
  </si>
  <si>
    <t>MEJORAMIENTO CARRETERA RD- 05, TRAMO SAN ANDRES SAJCABAJA- CANILLA, QUICHE (PAVIMENTACION)</t>
  </si>
  <si>
    <t>MEJORAMIENTO CARRETERA RN- 9N, TRAMO SALIDA DE HUEHUETENANGO (EST.262+650) A ENTRADA DE CHIANTLA (EST (PAVIMENTACION). 267+300), HUEHUETENANGO, HUEHUETENANGO</t>
  </si>
  <si>
    <t>MEJORAMIENTO CARRETERA TRAMO ROTONDA DE LOS TRIBUNALES A ROTONDA DE LA LICORERA, QUETZALTENANGO (PAVIMENTACION)</t>
  </si>
  <si>
    <t>MEJORAMIENTO CARRETERA TRAMO BIF. CA- 09 NORTE KM 46.86 ENTRADA FINCA SAN MIGUEL -  ALDEA EL CARMEN, SANARATE, EL PROGRESO (PAVIMENTACION)</t>
  </si>
  <si>
    <t>MEJORAMIENTO CARRETERA PUENTE EL MOTAGUA -  ALDEA LLANO GRANDE, SALAMA, BAJA VERAPAZ</t>
  </si>
  <si>
    <t>MEJORAMIENTO CARRETERA RUTA NACIONAL 11 TRAMO BIF KM 142 HACIA TECOJATE, NUEVA CONCEPCION Y RUTA RD- ESC- 27    Y TRAMO LA HORQUETA TIQUISATE A NUEVA  CONCEPCION, ESCUINTLA (PAVIMENTACION)</t>
  </si>
  <si>
    <t>MEJORAMIENTO CARRETERA RD- QUE- 13, TRAMO SAN CARLOS SIJA -  HUITAN, QUETZALTENANGO</t>
  </si>
  <si>
    <t>MEJORAMIENTO CARRETERA RD- QUE- 13 221+100 A 223+300, COATEPEQUE, QUETZALTENANGO</t>
  </si>
  <si>
    <t>MEJORAMIENTO CARRETERA RD- QUE- 13 212+300 A 216+640, ALDEA EL ROSARIO, GENOVA, QUETZALTENANGO</t>
  </si>
  <si>
    <t>MEJORAMIENTO CARRETERA RUTA CPR- QUE- 25 TRAMO SAN JERONIMO HACIA EL PALMAR, SECTOR CHUVA COLOMBA, QUETZALTENANGO</t>
  </si>
  <si>
    <t>MEJORAMIENTO CARRETERA RD- QUE- 16 EST. 228+600 HACIA EST. 230+650, PALESTINA DE LOS ALTOS- ALDEA SAN JOSE BUENA VISTA,  QUETZALTENANGO</t>
  </si>
  <si>
    <t>MEJORAMIENTO CARRETERA SAN ANTONIO SUCHITEPEQUEZ COMUNIAD CHOCOLA- SANTO TOMAS LA UNION, SUCHITEPEQUEZ.</t>
  </si>
  <si>
    <t>MEJORAMIENTO CARRETERA RN- 11 TRAMO PATULUL SUCHITEPEQUEZ EST. 152+26 A SAN LUCAS TOLIMAN EST. 176+816, SOLOLA</t>
  </si>
  <si>
    <t>MEJORAMIENTO CARRETERA BIF SANTA CRUZ DEL QUICHE- SAN ANTONIO ILOTENANGO Y RD TOTO 01</t>
  </si>
  <si>
    <t>MEJORAMIENTO CARRETERA BIF SANTA CRUZ DEL QUICHE- SAN PEDRO JOCOPILAS, ALDEA SAN PABLO, QUICHE</t>
  </si>
  <si>
    <t>MEJORAMIENTO CARRETERA RD- PET- 04,  BIF CA- 13 YAXHA, ESTACION 521+850 -  533+015, FLORES, PETEN</t>
  </si>
  <si>
    <t>MEJORAMIENTO CARRETERA RN- 01 ROTONDA LA LICORERA ESTACION 204+300 ENTRADA SAN JUAN OSTUNCALCO ESTACION 214+300 QUETZALTENANAGO</t>
  </si>
  <si>
    <t>MEJORAMIENTO CARRETERA RDSM- 01 MONUMENTO JUSTO RUFINO BARRIOS EST. 262+980 HACIA SAN LORENZO EST. 271+680, SAN MARCOS</t>
  </si>
  <si>
    <t>MEJORAMIENTO CARRETERA CIRCUNVALACION COLOMBA COSTA CUCA RD- QUE- 12 DE 222+000 A 224+710 QUETZALTENANGO</t>
  </si>
  <si>
    <t>MEJORAMIENTO CARRETERA RN- 9 NORTE, EST. 377+360 A 406+560 TRAMO SAN MATEO IXTATAN -  BARILLAS, HUEHUETENANGO</t>
  </si>
  <si>
    <t>MEJORAMIENTO CARRETERA TRAMO CRUCE A PUENTE LA BARRANQUILLA HACIA PLAN BUENA VISTA, DEL KM. 66 AL KM. 70, SANARATE, EL PROGRESO</t>
  </si>
  <si>
    <t>MEJORAMIENTO CARRETERA RN- 01 SALIDA SAN JUAN OSTUNCALCO EST. 214+700, QUETZALTENANGO A ENTRADA SAN PEDRO SACATEPEQUEZ EST. 247+400, SAN MARCOS</t>
  </si>
  <si>
    <t>MEJORAMIENTO CARRETERA KM 113+000 CABECERA MUNICIPAL HACIA  ALDEA SAN PEDRO KM 123+000, CONGUACO, JUTIAPA</t>
  </si>
  <si>
    <t xml:space="preserve">MEJORAMIENTO DE CAMINOS RURALES   </t>
  </si>
  <si>
    <t>MEJORAMIENTO CAMINO RURAL CENTRO PARAJE XEQUIAC- CANTON XANTUN, TOTONICAPAN</t>
  </si>
  <si>
    <t>MEJORAMIENTO CAMINO RURAL PARAJE PACHAQUIJCHAJ- ALDEA PATACHAJ, SAN CRISTOBAL, TOTONICAPAN</t>
  </si>
  <si>
    <t>MEJORAMIENTO CAMINO RURAL CASERIO PASUC- ALDEA LOS CIPRESES MOMOSTENANGO, TOTONICAPAN</t>
  </si>
  <si>
    <t xml:space="preserve"> MEJORAMIENTO CAMINO RURAL PARAJE TZANCORRAL- CANTON GUALTUX SANTA LUCIA LA REFORMA, TOTONICAPAN</t>
  </si>
  <si>
    <t>MEJORAMIENTO CAMINO RURAL PARAJE PASAKQUIM- ALDEA PATACHAJ SAN CRISTOBAL, TOTONICAPAN</t>
  </si>
  <si>
    <t>MEJORAMIENTO CAMINO RURAL PARAJE CHI- PEDRO CHISAC ALDEA SAN ANTONIO SIJA, SAN FRANCISCO EL ALTO, TOTONICAPAN</t>
  </si>
  <si>
    <t>MEJORAMIENTO CAMINO RURAL ALDEA XAXMOXAN- ALDEA XECOL AMAJCHEL Y AMAJCHEL CENTRO- SANTA CLARA, CHAJUL, QUICHE</t>
  </si>
  <si>
    <t>MEJORAMIENTO CAMINO RURAL A JUMAYTEPEQUE,NUEVA SANTA ROSA, ESTACION 76+210 A 80+410, SANTA ROSA</t>
  </si>
  <si>
    <t>MEJORAMIENTO CAMINO RURAL ALDEA XEQUEMEYA A CASERIO RACHOQUEL, MOMOSTENANGO, TOTONICAPAN</t>
  </si>
  <si>
    <t>MEJORAMIENTO CAMINO RURAL XOLABAJ A ALDEA PALOMORA, SAN ANDRES XECUL, TOTONICAPAN</t>
  </si>
  <si>
    <t>MEJORAMIENTO CAMINO RURAL CASERIO CAFETALES HACIA CRUZ- CHE 1, SANTA CRUZ DEL QUICHE, QUICHE</t>
  </si>
  <si>
    <t>MEJORAMIENTO CAMINO RURAL ALDEA CHIRRENOX, SAN FRANCISCO EL ALTO, TOTONICAPAN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</si>
  <si>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</si>
  <si>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</si>
  <si>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 BARRANECHE, MUNICIPIO DE TOTONICAPAN, DEPARTAMENTO DE TOTONICAPAN</t>
  </si>
  <si>
    <t>MEJORAMIENTO CAMINO RURAL ALDEA RANCHO DE TEJA, SAN FRANCISCO EL ALTO, TOTONICAPAN</t>
  </si>
  <si>
    <t xml:space="preserve">CONSTRUCCIÓN DE CAMINOS RURALES  </t>
  </si>
  <si>
    <t>CONSTRUCCION CAMINO RURAL MANZANOTES- GUALAN, RD ZAC- 03 DIF RD- 13</t>
  </si>
  <si>
    <t>REPOSICION CARRETERA CA-11, TRAMO: JOCOTAN (KM 203+100) - EL FLORIDO (FRONTERA CON HONDURAS), CHIQUIMULA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</si>
  <si>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</si>
  <si>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</si>
  <si>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</si>
  <si>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RD-QUE-4, TRAMO: CA-2 OCC. (206+200)-ALDEA SAN MIGUELITO, GENOVA, QUETZALTENANGO.</t>
  </si>
  <si>
    <t>REPOSICION CARRETERA RD-AV-9, TRAMO: COBAN - FINCA CHITOC, ALTA VERAPAZ</t>
  </si>
  <si>
    <t>REPOSICION CARRETERA RD HUE 12, TRAMO: BIF CA-1 OCC - CAMOJA - DESVIO A SANTA ANA HUISTA, HUEHUETENANGO</t>
  </si>
  <si>
    <t>CONSTRUCCION PUENTE VEHICULAR CHITOMAX, CASERÍO CHITOMAX, MUNICIPIO DE CUBULCO, DEPARTAMENTO DE BAJA VERAPAZ</t>
  </si>
  <si>
    <t>CONSTRUCCION PUENTE VEHICULAR EL ARENAL, MOYUTA, JUTIAPA</t>
  </si>
  <si>
    <t>REPOSICION CARRETERA RD SCH-6, TRAMO: SAN ANTONIO SUCHITEPEQUEZ - SAN MIGUEL PANAN, SUCHITEPEQUEZ</t>
  </si>
  <si>
    <t>REPOSICION CARRETERA RD-SOL-6, TRAMO: SANTA CATARINA PALOPO - SAN ANTONIO PALOPO, SOLOLA</t>
  </si>
  <si>
    <t>CONSTRUCCION CAMINO RURAL ALDEA AGUA BLANCA - ALDEA LA CAMPANA, USPANTAN, QUICHE</t>
  </si>
  <si>
    <t>CONSTRUCCIÓN, MEJORAMIENTO Y REPOSICIÓN DE INFRAESTRUCTURA VIAL POR EMERGENCIA</t>
  </si>
  <si>
    <t>CONSTRUCCION DISTRIBUIDOR VIAL A NIVEL RUTA RN-14: CIUDAD VIEJA Y ALOTENANGO, SACATEPEQUEZ E INGENIO SAN DIEGO, ESCUINTLA</t>
  </si>
  <si>
    <t>REPOSICION CARRETERA RN-14, TRAMO: EST 92+100 A 96+000, ALOTENANGO, SACATEPEQUEZ Y 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</si>
  <si>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</si>
  <si>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</si>
  <si>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</si>
  <si>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</si>
  <si>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</si>
  <si>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MEJORAMIENTO CARRETERA KM. 309 CA-01 OCCIDENTE, LA LIBERTAD, HUEHUETENANGO (PAVIMENTACION)</t>
  </si>
  <si>
    <t>MEJORAMIENTO CARRETERA RN 01, TRAMO EST. 254+000 A EST. 266+600, DE SAN MARCOS A ESQUIPULAS PALO GORDO, SAN MARCOS(PAVIMENTACION)</t>
  </si>
  <si>
    <t xml:space="preserve">CONSTRUCCIÓN DE URBANIZACIONES Y SOLUCIONES HABITACIONALES  </t>
  </si>
  <si>
    <t>CONSTRUCCION URBANIZACION Y VIVIENDA LA DIGNIDAD, ESCUINTLA, ESCUINTLA</t>
  </si>
  <si>
    <t>AMPLIACION ESCUELA PRIMARIA OFICIAL RURAL MIXTA EL JICARO, BOCA DEL MONTE, VILLA CANALES, GUATEMALA.</t>
  </si>
  <si>
    <t>AMPLIACION ESCUELA PRIMARIA OFICIAL RURAL MIXTA CASERIO OJO DE AGUA, ALDEA PIEDRA GRANDE, SAN PEDRO SACATEPEQUEZ, SAN MARCOS.</t>
  </si>
  <si>
    <t>AMPLIACION ESCUELA PRIMARIA CASERIO TIERRA BLANCA, ALDEA EXCHIMAL, AGUACATAN, HUEHUETENANGO</t>
  </si>
  <si>
    <t>REHABILITACIÓN DE ESCUELAS PRIMARIAS</t>
  </si>
  <si>
    <t>REHABILITACION ESCUELA PRIMARIA OFICIAL URBANA NUMERO 75, FUERZA AEREA, JORNADA MATUTINA, ZONA 12, GUATEMALA, GUATEMALA</t>
  </si>
  <si>
    <t>AMPLIACION ESCUELA PRIMARIA OFICIAL RURAL MIXTA CASERIO CHUVILLIL, SACAPULAS, QUICHE</t>
  </si>
  <si>
    <t>AMPLIACION ESCUELA PRIMARIA OFICIAL RURAL MIXTA ALDEA EL BRAN, CONGUACO, JUTIAPA</t>
  </si>
  <si>
    <t>CONSTRUCCION ESCUELA PRIMARIA OFICIAL RURAL MIXTA CASERÍO NUEVA UNIÓN, CHIANTLA, HUEHUETENANGO.</t>
  </si>
  <si>
    <t>AMPLIACION ESCUELA PRIMARIA OFICIAL RURAL MIXTA ALDEA XENAXICUL, AGUACATÁN, HUEHUETENANGO.</t>
  </si>
  <si>
    <t>MEJORAMIENTO CENTROS DE SALUD</t>
  </si>
  <si>
    <t>MEJORAMIENTO CENTRO DE SALUD SOLOLÁ, SOLOLÁ.</t>
  </si>
  <si>
    <t>MEJORAMIENTO CENTRO DE ATENCION PERMANENTE (CAP) TACANA, SAN MARCOS.</t>
  </si>
  <si>
    <t>MEJORAMIENTO CENTRO DE SALUD ALDEA INGENIEROS, PLAYA GRANDE, IXCAN, QUICHE</t>
  </si>
  <si>
    <t>MEJORAMIENTO CENTRO DE ATENCION PERMANENTE (CAP) SAN JUAN COTZAL, QUICHE</t>
  </si>
  <si>
    <t>REPOSICION ESCUELA PRIMARIA OFICIAL RURAL MIXTA ANITA DEL CARMEN VIUDA DE CARREDANO ALDEA PLAN DE LA GLORIA, EL TUMBADOR, SAN MARCOS. CODIGO UDI: 12-13-0586-43</t>
  </si>
  <si>
    <t>REPOSICION ESCUELA PRIMARIA OFICIAL URBANA MIXTA JOSÉ MARTÍ, COLONIA EL CARMEN, EL TUMBADOR, SAN MARCOS. CÓDIGO UDI: 12-13-0567-43</t>
  </si>
  <si>
    <t>JUNIO</t>
  </si>
  <si>
    <t>AMPLIACION CARRETERA A CUATRO CARRILES DE LA RUTA CA 09 NORTE TRAMO EL RANCHO EL PROGRESO MAYUELAS ZACAPA</t>
  </si>
  <si>
    <t>CONSTRUCCION CARRETERA , LIBRAMIENTO SAYAXCHÉ, RD PET-11, PETEN</t>
  </si>
  <si>
    <t>REPOSICION CARRETERA RD-ESC-27, TRAMO: IPALA - EL SEMILLERO, ESCUINTLA</t>
  </si>
  <si>
    <t>REPOSICION CARRETERA RD-JUT-2, TRAMO: CA-1 OR (KM 124) - LAS ANONAS, JUTIAPA</t>
  </si>
  <si>
    <t>MEJORAMIENTO CAMINO RURAL CR-HUE-36,TRAMO: SAN MARTIN CUCHUMATAN - UNION CANTINIL, HUEHUETENANGO</t>
  </si>
  <si>
    <t>MEJORAMIENTO CAMINO RURAL CR-HUE-48, TRAMO: BIF. RD-HUE-12 - AGUA ZARCA, HUEHUETENANGO</t>
  </si>
  <si>
    <t> MEJORAMIENTO CENTRO DE ATENCION PERMANENTE (CAP) SANTA CRUZ, ALTA VERAPAZ.</t>
  </si>
  <si>
    <t>CONSTRUCCION ESCUELA DE LA REFORMA (EDR) LA DIGNIDAD ESCUINTLA,ESCUINTLA.</t>
  </si>
  <si>
    <t>MEJORAMIENTO CARRETERA TRAMO: ALDEA CHINCHILLA - SAN LUIS, PETÉN</t>
  </si>
  <si>
    <t>AGOSTO</t>
  </si>
  <si>
    <t>JULIO</t>
  </si>
  <si>
    <t>REPOSICION CARRETERA CA 13 TRAMO BIFURCACION CA
09 N ENTRE RIOS FRONTERA CON HONDURAS IZABAL</t>
  </si>
  <si>
    <t>MEJORAMIENTO CARRETERA TRAMO: KM. 171 CA-1 OCCIDENTE - ALDEA XEJUYUB, NAHUALA, SOLOLA</t>
  </si>
  <si>
    <t>MEJORAMIENTO CARRETERA TRAMO: TODOS SANTOS CUCHUMATÁN - ALDEA SAN MARTÍN - CONCEPCIÓN HUISTA, HUEHUETENANGO.</t>
  </si>
  <si>
    <t>MEJORAMIENTO CARRETERA RN 7W TRAMOS CUILCO TECTITAN SUBTRAMOS EST 335 100 A 335 200 EST 346 100 A 346 200 Y EST 347 800 A 355 200 7 4 KMS HUEHUETENANGO</t>
  </si>
  <si>
    <t>MEJORAMIENTO CARRETERA RN 18 TRAMO LA CUMBRE SAN LUIS JILOTEPEQUE JALAPA</t>
  </si>
  <si>
    <t>MEJORAMIENTO CARRETERA RN7E TRAMO II: PUENTE CHASCO-LA TINTA-TELEMAN-PANZOS (PAVIMENTACION)</t>
  </si>
  <si>
    <t>MEJORAMIENTO CARRETERA RN7E TRAMO IV: EL ESTOR-PUENTE SUMACHE-RIO DULCE (PAVIMENTACION)</t>
  </si>
  <si>
    <t>MEJORAMIENTO CARRETERA RN7E TRAMO V: EL ROSARIO-SENAHU (PAVIMENTACION)</t>
  </si>
  <si>
    <t>CONSTRUCCION CARRETERA TRAMO SAN ANTONIO ILOTENANGO TOTONICAPAN ACCESOS ALASKA PAVIMENTACION</t>
  </si>
  <si>
    <t>MEJORAMIENTO CARRETERA RD SOL 04 TRAMO SANTIAGO ATITLAN KM 171 000 SAN PEDRO LA LAGUNA KM 174 220 SOLOLA</t>
  </si>
  <si>
    <t>MEJORAMIENTO CARRETERA BIFURCACION RD TOT 07 LA UNIVERSAL ALDEA SANTA ANA MOMOSTENANGO TOTONICAPAN</t>
  </si>
  <si>
    <t>MEJORAMIENTO CARRETERA RD SOL 02 TRAMO BIFURCACION CA 01 OCC KM 162 900 SANTA CATARINA IXTAHUACAN SOLOLA</t>
  </si>
  <si>
    <t>SEPTIEMBRE</t>
  </si>
  <si>
    <t>META GLOBAL</t>
  </si>
  <si>
    <t>META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</si>
</sst>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42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4" fontId="5" fillId="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44" fontId="4" fillId="0" borderId="1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44" fontId="4" fillId="0" borderId="30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44" fontId="5" fillId="0" borderId="7" xfId="0" applyNumberFormat="1" applyFont="1" applyFill="1" applyBorder="1" applyAlignment="1">
      <alignment horizontal="right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44" fontId="5" fillId="0" borderId="18" xfId="0" applyNumberFormat="1" applyFont="1" applyFill="1" applyBorder="1" applyAlignment="1">
      <alignment horizontal="right" vertical="center"/>
    </xf>
    <xf numFmtId="4" fontId="5" fillId="0" borderId="18" xfId="0" applyNumberFormat="1" applyFont="1" applyFill="1" applyBorder="1" applyAlignment="1">
      <alignment horizontal="center" vertical="center"/>
    </xf>
    <xf numFmtId="1" fontId="7" fillId="0" borderId="1" xfId="3" applyNumberFormat="1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vertical="top" wrapText="1"/>
    </xf>
    <xf numFmtId="44" fontId="6" fillId="0" borderId="1" xfId="3" applyNumberFormat="1" applyFont="1" applyFill="1" applyBorder="1" applyAlignment="1">
      <alignment horizontal="right" vertical="center" wrapText="1"/>
    </xf>
    <xf numFmtId="44" fontId="7" fillId="0" borderId="1" xfId="3" applyNumberFormat="1" applyFont="1" applyFill="1" applyBorder="1" applyAlignment="1">
      <alignment horizontal="left" vertical="center" shrinkToFit="1"/>
    </xf>
    <xf numFmtId="4" fontId="7" fillId="0" borderId="1" xfId="3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shrinkToFit="1"/>
    </xf>
    <xf numFmtId="44" fontId="6" fillId="0" borderId="1" xfId="3" applyNumberFormat="1" applyFont="1" applyFill="1" applyBorder="1" applyAlignment="1">
      <alignment horizontal="left" vertical="center" wrapText="1"/>
    </xf>
    <xf numFmtId="44" fontId="6" fillId="0" borderId="1" xfId="3" applyNumberFormat="1" applyFont="1" applyFill="1" applyBorder="1" applyAlignment="1">
      <alignment horizontal="left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 wrapText="1"/>
    </xf>
    <xf numFmtId="44" fontId="5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 shrinkToFit="1"/>
    </xf>
    <xf numFmtId="1" fontId="7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top" wrapText="1"/>
    </xf>
    <xf numFmtId="44" fontId="5" fillId="0" borderId="7" xfId="0" applyNumberFormat="1" applyFont="1" applyFill="1" applyBorder="1" applyAlignment="1">
      <alignment horizontal="left" vertical="center"/>
    </xf>
    <xf numFmtId="4" fontId="7" fillId="0" borderId="7" xfId="0" applyNumberFormat="1" applyFont="1" applyFill="1" applyBorder="1" applyAlignment="1">
      <alignment horizontal="center" vertical="center" shrinkToFit="1"/>
    </xf>
    <xf numFmtId="4" fontId="7" fillId="0" borderId="7" xfId="3" applyNumberFormat="1" applyFont="1" applyFill="1" applyBorder="1" applyAlignment="1">
      <alignment horizontal="center" vertical="center" shrinkToFit="1"/>
    </xf>
    <xf numFmtId="43" fontId="4" fillId="0" borderId="1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4" fontId="5" fillId="0" borderId="30" xfId="0" applyNumberFormat="1" applyFont="1" applyFill="1" applyBorder="1" applyAlignment="1">
      <alignment horizontal="right" vertical="center"/>
    </xf>
    <xf numFmtId="44" fontId="5" fillId="0" borderId="30" xfId="0" applyNumberFormat="1" applyFont="1" applyFill="1" applyBorder="1" applyAlignment="1">
      <alignment horizontal="left" vertical="center"/>
    </xf>
    <xf numFmtId="4" fontId="5" fillId="0" borderId="30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horizontal="right" vertical="center" wrapText="1"/>
    </xf>
    <xf numFmtId="44" fontId="6" fillId="0" borderId="3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Fill="1" applyBorder="1" applyAlignment="1">
      <alignment horizontal="left" vertical="center" wrapText="1"/>
    </xf>
    <xf numFmtId="44" fontId="4" fillId="0" borderId="30" xfId="0" applyNumberFormat="1" applyFont="1" applyFill="1" applyBorder="1" applyAlignment="1">
      <alignment horizontal="left" vertical="center"/>
    </xf>
    <xf numFmtId="4" fontId="4" fillId="0" borderId="19" xfId="0" applyNumberFormat="1" applyFont="1" applyFill="1" applyBorder="1" applyAlignment="1">
      <alignment horizontal="center" vertical="center"/>
    </xf>
    <xf numFmtId="44" fontId="3" fillId="0" borderId="30" xfId="0" applyNumberFormat="1" applyFont="1" applyFill="1" applyBorder="1" applyAlignment="1">
      <alignment horizontal="right" vertical="center" wrapText="1"/>
    </xf>
    <xf numFmtId="4" fontId="4" fillId="0" borderId="31" xfId="0" applyNumberFormat="1" applyFont="1" applyFill="1" applyBorder="1" applyAlignment="1">
      <alignment horizontal="center" vertical="center"/>
    </xf>
    <xf numFmtId="44" fontId="3" fillId="3" borderId="15" xfId="0" applyNumberFormat="1" applyFont="1" applyFill="1" applyBorder="1" applyAlignment="1">
      <alignment horizontal="right" vertical="center"/>
    </xf>
    <xf numFmtId="4" fontId="3" fillId="3" borderId="15" xfId="0" applyNumberFormat="1" applyFont="1" applyFill="1" applyBorder="1" applyAlignment="1">
      <alignment horizontal="right" vertical="center"/>
    </xf>
    <xf numFmtId="4" fontId="3" fillId="3" borderId="15" xfId="0" applyNumberFormat="1" applyFont="1" applyFill="1" applyBorder="1" applyAlignment="1">
      <alignment horizontal="center" vertical="center"/>
    </xf>
    <xf numFmtId="44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/>
    <xf numFmtId="0" fontId="4" fillId="0" borderId="0" xfId="0" applyFont="1"/>
    <xf numFmtId="2" fontId="6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44" fontId="3" fillId="0" borderId="30" xfId="1" applyFont="1" applyFill="1" applyBorder="1" applyAlignment="1">
      <alignment horizontal="center" vertical="center"/>
    </xf>
    <xf numFmtId="44" fontId="3" fillId="0" borderId="21" xfId="1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  <xf numFmtId="2" fontId="5" fillId="0" borderId="21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0" fontId="5" fillId="0" borderId="3" xfId="0" applyFont="1" applyFill="1" applyBorder="1" applyAlignment="1">
      <alignment horizontal="center" vertical="center" wrapText="1"/>
    </xf>
    <xf numFmtId="44" fontId="5" fillId="0" borderId="3" xfId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11" xfId="0" applyFont="1" applyFill="1" applyBorder="1" applyAlignment="1">
      <alignment horizontal="center" vertical="center" wrapText="1"/>
    </xf>
    <xf numFmtId="44" fontId="5" fillId="0" borderId="11" xfId="1" applyFont="1" applyFill="1" applyBorder="1" applyAlignment="1">
      <alignment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5" xfId="0" applyFont="1" applyFill="1" applyBorder="1"/>
    <xf numFmtId="44" fontId="4" fillId="0" borderId="15" xfId="0" applyNumberFormat="1" applyFont="1" applyFill="1" applyBorder="1"/>
    <xf numFmtId="44" fontId="4" fillId="0" borderId="20" xfId="0" applyNumberFormat="1" applyFont="1" applyFill="1" applyBorder="1"/>
    <xf numFmtId="2" fontId="4" fillId="0" borderId="15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4" fillId="0" borderId="29" xfId="0" applyFont="1" applyFill="1" applyBorder="1"/>
    <xf numFmtId="0" fontId="5" fillId="0" borderId="30" xfId="0" applyFont="1" applyFill="1" applyBorder="1"/>
    <xf numFmtId="0" fontId="5" fillId="0" borderId="21" xfId="0" applyFont="1" applyFill="1" applyBorder="1"/>
    <xf numFmtId="2" fontId="5" fillId="0" borderId="30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4" fontId="5" fillId="0" borderId="7" xfId="1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0" fontId="4" fillId="0" borderId="30" xfId="0" applyFont="1" applyFill="1" applyBorder="1"/>
    <xf numFmtId="0" fontId="4" fillId="0" borderId="21" xfId="0" applyFont="1" applyFill="1" applyBorder="1"/>
    <xf numFmtId="2" fontId="4" fillId="0" borderId="30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5" fillId="0" borderId="10" xfId="0" applyFont="1" applyFill="1" applyBorder="1"/>
    <xf numFmtId="0" fontId="5" fillId="0" borderId="11" xfId="0" applyFont="1" applyFill="1" applyBorder="1"/>
    <xf numFmtId="44" fontId="4" fillId="0" borderId="11" xfId="1" applyFont="1" applyFill="1" applyBorder="1" applyAlignment="1">
      <alignment vertic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44" fontId="4" fillId="0" borderId="30" xfId="1" applyFont="1" applyFill="1" applyBorder="1" applyAlignment="1">
      <alignment vertical="center"/>
    </xf>
    <xf numFmtId="44" fontId="4" fillId="0" borderId="21" xfId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44" fontId="5" fillId="0" borderId="18" xfId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44" fontId="4" fillId="0" borderId="15" xfId="1" applyFont="1" applyFill="1" applyBorder="1" applyAlignment="1">
      <alignment vertical="center"/>
    </xf>
    <xf numFmtId="0" fontId="5" fillId="0" borderId="15" xfId="0" applyFont="1" applyFill="1" applyBorder="1"/>
    <xf numFmtId="2" fontId="5" fillId="0" borderId="21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0" fontId="4" fillId="0" borderId="28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Alignment="1">
      <alignment horizontal="center" vertical="center"/>
    </xf>
    <xf numFmtId="0" fontId="5" fillId="0" borderId="34" xfId="0" applyFont="1" applyFill="1" applyBorder="1"/>
    <xf numFmtId="2" fontId="5" fillId="0" borderId="22" xfId="0" applyNumberFormat="1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 vertical="center"/>
    </xf>
    <xf numFmtId="2" fontId="5" fillId="0" borderId="34" xfId="0" applyNumberFormat="1" applyFont="1" applyFill="1" applyBorder="1" applyAlignment="1">
      <alignment horizontal="center" vertical="center"/>
    </xf>
    <xf numFmtId="2" fontId="5" fillId="0" borderId="23" xfId="0" applyNumberFormat="1" applyFont="1" applyFill="1" applyBorder="1" applyAlignment="1">
      <alignment horizontal="center" vertical="center"/>
    </xf>
    <xf numFmtId="44" fontId="5" fillId="0" borderId="25" xfId="1" applyFont="1" applyFill="1" applyBorder="1" applyAlignment="1">
      <alignment vertical="center"/>
    </xf>
    <xf numFmtId="2" fontId="5" fillId="0" borderId="25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/>
    <xf numFmtId="2" fontId="4" fillId="0" borderId="2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44" fontId="5" fillId="0" borderId="30" xfId="1" applyFont="1" applyFill="1" applyBorder="1" applyAlignment="1">
      <alignment vertical="center"/>
    </xf>
    <xf numFmtId="44" fontId="5" fillId="0" borderId="21" xfId="1" applyFont="1" applyFill="1" applyBorder="1" applyAlignment="1">
      <alignment vertical="center"/>
    </xf>
    <xf numFmtId="2" fontId="5" fillId="0" borderId="2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4" fontId="4" fillId="0" borderId="0" xfId="0" applyNumberFormat="1" applyFont="1"/>
    <xf numFmtId="2" fontId="4" fillId="0" borderId="7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44" fontId="4" fillId="2" borderId="15" xfId="0" applyNumberFormat="1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vertic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 vertical="center"/>
    </xf>
    <xf numFmtId="44" fontId="3" fillId="0" borderId="15" xfId="0" applyNumberFormat="1" applyFont="1" applyFill="1" applyBorder="1"/>
    <xf numFmtId="2" fontId="3" fillId="0" borderId="15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3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4" fontId="6" fillId="0" borderId="3" xfId="2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4" fontId="3" fillId="0" borderId="15" xfId="2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4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44" fontId="3" fillId="0" borderId="32" xfId="2" applyFont="1" applyFill="1" applyBorder="1" applyAlignment="1">
      <alignment vertical="center"/>
    </xf>
    <xf numFmtId="2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44" fontId="3" fillId="3" borderId="27" xfId="0" applyNumberFormat="1" applyFont="1" applyFill="1" applyBorder="1" applyAlignment="1">
      <alignment vertical="center"/>
    </xf>
    <xf numFmtId="2" fontId="3" fillId="3" borderId="27" xfId="0" applyNumberFormat="1" applyFont="1" applyFill="1" applyBorder="1" applyAlignment="1">
      <alignment horizontal="center" vertical="center"/>
    </xf>
    <xf numFmtId="2" fontId="3" fillId="3" borderId="35" xfId="0" applyNumberFormat="1" applyFont="1" applyFill="1" applyBorder="1" applyAlignment="1">
      <alignment horizontal="center" vertical="center"/>
    </xf>
    <xf numFmtId="4" fontId="6" fillId="0" borderId="0" xfId="0" applyNumberFormat="1" applyFont="1" applyFill="1"/>
    <xf numFmtId="44" fontId="6" fillId="0" borderId="0" xfId="0" applyNumberFormat="1" applyFont="1" applyFill="1"/>
    <xf numFmtId="0" fontId="6" fillId="0" borderId="0" xfId="0" applyFont="1" applyFill="1" applyAlignment="1">
      <alignment horizont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0" borderId="26" xfId="0" applyFont="1" applyFill="1" applyBorder="1"/>
    <xf numFmtId="0" fontId="3" fillId="0" borderId="27" xfId="0" applyFont="1" applyFill="1" applyBorder="1"/>
    <xf numFmtId="0" fontId="3" fillId="0" borderId="27" xfId="0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center" vertical="center"/>
    </xf>
    <xf numFmtId="2" fontId="3" fillId="0" borderId="3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4" fontId="6" fillId="0" borderId="11" xfId="2" applyFont="1" applyFill="1" applyBorder="1" applyAlignment="1">
      <alignment vertical="center"/>
    </xf>
    <xf numFmtId="2" fontId="6" fillId="0" borderId="11" xfId="0" applyNumberFormat="1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44" fontId="3" fillId="0" borderId="27" xfId="2" applyFont="1" applyFill="1" applyBorder="1" applyAlignment="1">
      <alignment vertical="center"/>
    </xf>
    <xf numFmtId="44" fontId="6" fillId="0" borderId="15" xfId="2" applyFont="1" applyFill="1" applyBorder="1" applyAlignment="1">
      <alignment vertical="center"/>
    </xf>
    <xf numFmtId="2" fontId="6" fillId="0" borderId="15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2" fontId="5" fillId="0" borderId="5" xfId="0" applyNumberFormat="1" applyFont="1" applyFill="1" applyBorder="1"/>
    <xf numFmtId="44" fontId="3" fillId="0" borderId="18" xfId="0" applyNumberFormat="1" applyFont="1" applyFill="1" applyBorder="1" applyAlignment="1">
      <alignment horizontal="right" vertical="center" wrapText="1"/>
    </xf>
    <xf numFmtId="44" fontId="3" fillId="0" borderId="18" xfId="0" applyNumberFormat="1" applyFont="1" applyFill="1" applyBorder="1" applyAlignment="1">
      <alignment horizontal="left" vertical="center" wrapText="1"/>
    </xf>
    <xf numFmtId="44" fontId="4" fillId="0" borderId="18" xfId="0" applyNumberFormat="1" applyFont="1" applyFill="1" applyBorder="1" applyAlignment="1">
      <alignment horizontal="right" vertical="center"/>
    </xf>
    <xf numFmtId="4" fontId="4" fillId="0" borderId="18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/>
    <xf numFmtId="0" fontId="4" fillId="0" borderId="17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center" wrapText="1"/>
    </xf>
    <xf numFmtId="4" fontId="4" fillId="0" borderId="38" xfId="0" applyNumberFormat="1" applyFont="1" applyFill="1" applyBorder="1" applyAlignment="1">
      <alignment horizontal="center" vertical="center"/>
    </xf>
    <xf numFmtId="2" fontId="5" fillId="0" borderId="40" xfId="0" applyNumberFormat="1" applyFont="1" applyFill="1" applyBorder="1"/>
    <xf numFmtId="0" fontId="5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44" fontId="6" fillId="0" borderId="15" xfId="0" applyNumberFormat="1" applyFont="1" applyFill="1" applyBorder="1" applyAlignment="1">
      <alignment horizontal="right" vertical="center" wrapText="1"/>
    </xf>
    <xf numFmtId="4" fontId="5" fillId="0" borderId="15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/>
    <xf numFmtId="0" fontId="5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/>
    </xf>
    <xf numFmtId="2" fontId="4" fillId="0" borderId="31" xfId="0" applyNumberFormat="1" applyFont="1" applyFill="1" applyBorder="1"/>
    <xf numFmtId="4" fontId="3" fillId="3" borderId="16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44" fontId="3" fillId="0" borderId="27" xfId="0" applyNumberFormat="1" applyFont="1" applyFill="1" applyBorder="1" applyAlignment="1">
      <alignment horizontal="right" vertical="center" wrapText="1"/>
    </xf>
    <xf numFmtId="44" fontId="3" fillId="0" borderId="27" xfId="0" applyNumberFormat="1" applyFont="1" applyFill="1" applyBorder="1" applyAlignment="1">
      <alignment horizontal="left" vertical="center" wrapText="1"/>
    </xf>
    <xf numFmtId="44" fontId="4" fillId="0" borderId="27" xfId="0" applyNumberFormat="1" applyFont="1" applyFill="1" applyBorder="1" applyAlignment="1">
      <alignment horizontal="right" vertical="center"/>
    </xf>
    <xf numFmtId="4" fontId="4" fillId="0" borderId="27" xfId="0" applyNumberFormat="1" applyFont="1" applyFill="1" applyBorder="1" applyAlignment="1">
      <alignment horizontal="center" vertical="center"/>
    </xf>
    <xf numFmtId="4" fontId="4" fillId="0" borderId="35" xfId="0" applyNumberFormat="1" applyFont="1" applyFill="1" applyBorder="1" applyAlignment="1">
      <alignment horizontal="center" vertical="center"/>
    </xf>
    <xf numFmtId="2" fontId="4" fillId="0" borderId="43" xfId="0" applyNumberFormat="1" applyFont="1" applyFill="1" applyBorder="1"/>
    <xf numFmtId="44" fontId="6" fillId="0" borderId="15" xfId="0" applyNumberFormat="1" applyFont="1" applyFill="1" applyBorder="1" applyAlignment="1">
      <alignment horizontal="left" vertical="center" wrapText="1"/>
    </xf>
    <xf numFmtId="44" fontId="5" fillId="0" borderId="15" xfId="0" applyNumberFormat="1" applyFont="1" applyFill="1" applyBorder="1" applyAlignment="1">
      <alignment horizontal="right" vertical="center"/>
    </xf>
    <xf numFmtId="2" fontId="5" fillId="0" borderId="6" xfId="0" applyNumberFormat="1" applyFont="1" applyFill="1" applyBorder="1"/>
    <xf numFmtId="0" fontId="4" fillId="0" borderId="27" xfId="0" applyFont="1" applyFill="1" applyBorder="1" applyAlignment="1">
      <alignment vertical="center" wrapText="1"/>
    </xf>
    <xf numFmtId="44" fontId="4" fillId="0" borderId="27" xfId="0" applyNumberFormat="1" applyFont="1" applyFill="1" applyBorder="1" applyAlignment="1">
      <alignment horizontal="left" vertical="center"/>
    </xf>
    <xf numFmtId="2" fontId="4" fillId="0" borderId="35" xfId="0" applyNumberFormat="1" applyFont="1" applyFill="1" applyBorder="1"/>
    <xf numFmtId="0" fontId="6" fillId="0" borderId="11" xfId="0" applyFont="1" applyFill="1" applyBorder="1" applyAlignment="1">
      <alignment vertical="top" wrapText="1"/>
    </xf>
    <xf numFmtId="44" fontId="6" fillId="0" borderId="11" xfId="0" applyNumberFormat="1" applyFont="1" applyFill="1" applyBorder="1" applyAlignment="1">
      <alignment horizontal="right" vertical="center" wrapText="1"/>
    </xf>
    <xf numFmtId="44" fontId="6" fillId="0" borderId="11" xfId="0" applyNumberFormat="1" applyFont="1" applyFill="1" applyBorder="1" applyAlignment="1">
      <alignment horizontal="left" vertical="center" wrapText="1"/>
    </xf>
    <xf numFmtId="2" fontId="5" fillId="0" borderId="12" xfId="0" applyNumberFormat="1" applyFont="1" applyFill="1" applyBorder="1"/>
    <xf numFmtId="4" fontId="5" fillId="0" borderId="31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/>
    <xf numFmtId="2" fontId="4" fillId="0" borderId="16" xfId="0" applyNumberFormat="1" applyFont="1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 wrapText="1"/>
    </xf>
    <xf numFmtId="44" fontId="4" fillId="0" borderId="22" xfId="0" applyNumberFormat="1" applyFont="1" applyFill="1" applyBorder="1" applyAlignment="1">
      <alignment horizontal="right" vertical="center"/>
    </xf>
    <xf numFmtId="2" fontId="5" fillId="0" borderId="19" xfId="0" applyNumberFormat="1" applyFont="1" applyFill="1" applyBorder="1"/>
    <xf numFmtId="0" fontId="5" fillId="0" borderId="22" xfId="0" applyFont="1" applyFill="1" applyBorder="1" applyAlignment="1">
      <alignment vertical="center" wrapText="1"/>
    </xf>
    <xf numFmtId="44" fontId="5" fillId="0" borderId="22" xfId="0" applyNumberFormat="1" applyFont="1" applyFill="1" applyBorder="1" applyAlignment="1">
      <alignment horizontal="right" vertical="center"/>
    </xf>
    <xf numFmtId="4" fontId="5" fillId="0" borderId="22" xfId="0" applyNumberFormat="1" applyFont="1" applyFill="1" applyBorder="1" applyAlignment="1">
      <alignment horizontal="center" vertical="center"/>
    </xf>
    <xf numFmtId="2" fontId="5" fillId="0" borderId="23" xfId="0" applyNumberFormat="1" applyFont="1" applyFill="1" applyBorder="1"/>
    <xf numFmtId="4" fontId="3" fillId="2" borderId="11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2" fontId="6" fillId="0" borderId="44" xfId="0" applyNumberFormat="1" applyFont="1" applyFill="1" applyBorder="1" applyAlignment="1">
      <alignment horizontal="center" vertical="center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51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2" fontId="3" fillId="0" borderId="52" xfId="0" applyNumberFormat="1" applyFont="1" applyFill="1" applyBorder="1" applyAlignment="1">
      <alignment horizontal="center" vertical="center"/>
    </xf>
    <xf numFmtId="2" fontId="6" fillId="0" borderId="24" xfId="0" applyNumberFormat="1" applyFont="1" applyFill="1" applyBorder="1" applyAlignment="1">
      <alignment horizontal="center" vertical="center" wrapText="1"/>
    </xf>
    <xf numFmtId="2" fontId="3" fillId="0" borderId="5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4" fontId="6" fillId="0" borderId="7" xfId="2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 wrapText="1"/>
    </xf>
    <xf numFmtId="2" fontId="3" fillId="3" borderId="52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31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vertical="center"/>
    </xf>
    <xf numFmtId="0" fontId="6" fillId="0" borderId="54" xfId="0" applyFont="1" applyFill="1" applyBorder="1"/>
    <xf numFmtId="0" fontId="6" fillId="0" borderId="54" xfId="0" applyFont="1" applyFill="1" applyBorder="1" applyAlignment="1">
      <alignment horizontal="center" vertical="center"/>
    </xf>
    <xf numFmtId="0" fontId="3" fillId="0" borderId="54" xfId="0" applyFont="1" applyFill="1" applyBorder="1"/>
    <xf numFmtId="2" fontId="3" fillId="0" borderId="54" xfId="0" applyNumberFormat="1" applyFont="1" applyFill="1" applyBorder="1" applyAlignment="1">
      <alignment horizontal="center"/>
    </xf>
    <xf numFmtId="2" fontId="6" fillId="0" borderId="54" xfId="0" applyNumberFormat="1" applyFont="1" applyFill="1" applyBorder="1" applyAlignment="1">
      <alignment horizontal="center"/>
    </xf>
    <xf numFmtId="2" fontId="6" fillId="0" borderId="54" xfId="0" applyNumberFormat="1" applyFont="1" applyFill="1" applyBorder="1" applyAlignment="1">
      <alignment horizontal="center" vertical="center"/>
    </xf>
    <xf numFmtId="2" fontId="6" fillId="0" borderId="55" xfId="0" applyNumberFormat="1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44" fontId="3" fillId="0" borderId="7" xfId="2" applyFont="1" applyFill="1" applyBorder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2" fontId="6" fillId="0" borderId="3" xfId="2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2" fontId="6" fillId="0" borderId="7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3" fillId="0" borderId="27" xfId="2" applyNumberFormat="1" applyFont="1" applyFill="1" applyBorder="1" applyAlignment="1">
      <alignment horizontal="center" vertical="center"/>
    </xf>
    <xf numFmtId="2" fontId="3" fillId="0" borderId="54" xfId="0" applyNumberFormat="1" applyFont="1" applyFill="1" applyBorder="1" applyAlignment="1">
      <alignment horizontal="center" vertical="center"/>
    </xf>
    <xf numFmtId="2" fontId="3" fillId="0" borderId="15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/>
    </xf>
    <xf numFmtId="2" fontId="3" fillId="4" borderId="1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6" fillId="4" borderId="11" xfId="0" applyNumberFormat="1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2" fontId="3" fillId="4" borderId="27" xfId="0" applyNumberFormat="1" applyFont="1" applyFill="1" applyBorder="1" applyAlignment="1">
      <alignment horizontal="center"/>
    </xf>
    <xf numFmtId="2" fontId="3" fillId="4" borderId="54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4" fontId="3" fillId="3" borderId="3" xfId="2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44" fontId="3" fillId="3" borderId="1" xfId="2" applyFont="1" applyFill="1" applyBorder="1" applyAlignment="1">
      <alignment horizontal="center" vertical="center"/>
    </xf>
    <xf numFmtId="44" fontId="3" fillId="3" borderId="11" xfId="2" applyFont="1" applyFill="1" applyBorder="1" applyAlignment="1">
      <alignment horizontal="center" vertical="center"/>
    </xf>
    <xf numFmtId="44" fontId="3" fillId="3" borderId="1" xfId="2" applyFont="1" applyFill="1" applyBorder="1" applyAlignment="1">
      <alignment horizontal="center" vertical="center" wrapText="1"/>
    </xf>
    <xf numFmtId="44" fontId="3" fillId="3" borderId="11" xfId="2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3" fillId="2" borderId="36" xfId="0" applyNumberFormat="1" applyFont="1" applyFill="1" applyBorder="1" applyAlignment="1">
      <alignment horizontal="center" vertical="center"/>
    </xf>
    <xf numFmtId="2" fontId="3" fillId="2" borderId="41" xfId="0" applyNumberFormat="1" applyFont="1" applyFill="1" applyBorder="1" applyAlignment="1">
      <alignment horizontal="center" vertical="center"/>
    </xf>
    <xf numFmtId="2" fontId="3" fillId="2" borderId="38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40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4" fontId="3" fillId="2" borderId="3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3" fillId="2" borderId="11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 wrapText="1"/>
    </xf>
    <xf numFmtId="44" fontId="3" fillId="2" borderId="11" xfId="1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4"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10"/>
  <sheetViews>
    <sheetView tabSelected="1" view="pageBreakPreview" topLeftCell="D144" zoomScale="120" zoomScaleNormal="120" zoomScaleSheetLayoutView="120" workbookViewId="0">
      <selection activeCell="H145" sqref="H145"/>
    </sheetView>
  </sheetViews>
  <sheetFormatPr baseColWidth="10" defaultRowHeight="14.25" x14ac:dyDescent="0.2"/>
  <cols>
    <col min="1" max="1" width="11.42578125" style="116"/>
    <col min="2" max="2" width="9.42578125" style="116" customWidth="1"/>
    <col min="3" max="3" width="41.5703125" style="214" customWidth="1"/>
    <col min="4" max="4" width="16.42578125" style="116" customWidth="1"/>
    <col min="5" max="5" width="24.28515625" style="116" hidden="1" customWidth="1"/>
    <col min="6" max="6" width="26" style="116" hidden="1" customWidth="1"/>
    <col min="7" max="7" width="23.28515625" style="116" hidden="1" customWidth="1"/>
    <col min="8" max="8" width="23.28515625" style="191" customWidth="1"/>
    <col min="9" max="9" width="19.85546875" style="93" customWidth="1"/>
    <col min="10" max="10" width="16.42578125" style="365" customWidth="1"/>
    <col min="11" max="11" width="11.42578125" style="93" customWidth="1"/>
    <col min="12" max="12" width="13.7109375" style="93" customWidth="1"/>
    <col min="13" max="13" width="11.42578125" style="93" customWidth="1"/>
    <col min="14" max="17" width="11.42578125" style="191" customWidth="1"/>
    <col min="18" max="18" width="13.42578125" style="191" customWidth="1"/>
    <col min="19" max="19" width="22.7109375" style="191" customWidth="1"/>
    <col min="20" max="20" width="11.42578125" style="214"/>
    <col min="21" max="16384" width="11.42578125" style="116"/>
  </cols>
  <sheetData>
    <row r="1" spans="1:21" ht="15" x14ac:dyDescent="0.25">
      <c r="A1" s="377" t="s">
        <v>266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21" ht="15" x14ac:dyDescent="0.25">
      <c r="A2" s="377" t="s">
        <v>267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21" ht="15" x14ac:dyDescent="0.25">
      <c r="A3" s="377" t="s">
        <v>268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21" ht="15" x14ac:dyDescent="0.25">
      <c r="A4" s="378" t="s">
        <v>269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</row>
    <row r="5" spans="1:21" ht="15.75" thickBot="1" x14ac:dyDescent="0.3">
      <c r="A5" s="2" t="s">
        <v>409</v>
      </c>
      <c r="B5" s="2"/>
      <c r="C5" s="3"/>
      <c r="D5" s="2"/>
      <c r="E5" s="2"/>
      <c r="F5" s="2"/>
      <c r="G5" s="2"/>
      <c r="H5" s="349"/>
      <c r="I5" s="1"/>
      <c r="J5" s="359"/>
      <c r="K5" s="1"/>
      <c r="L5" s="1"/>
      <c r="M5" s="1"/>
      <c r="N5" s="1"/>
      <c r="O5" s="93"/>
      <c r="P5" s="93"/>
    </row>
    <row r="6" spans="1:21" ht="31.5" customHeight="1" x14ac:dyDescent="0.2">
      <c r="A6" s="381" t="s">
        <v>2</v>
      </c>
      <c r="B6" s="384" t="s">
        <v>3</v>
      </c>
      <c r="C6" s="387" t="s">
        <v>4</v>
      </c>
      <c r="D6" s="390" t="s">
        <v>5</v>
      </c>
      <c r="E6" s="393" t="s">
        <v>6</v>
      </c>
      <c r="F6" s="393"/>
      <c r="G6" s="393"/>
      <c r="H6" s="374" t="s">
        <v>7</v>
      </c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6"/>
    </row>
    <row r="7" spans="1:21" ht="27" customHeight="1" x14ac:dyDescent="0.2">
      <c r="A7" s="382"/>
      <c r="B7" s="385"/>
      <c r="C7" s="388"/>
      <c r="D7" s="391"/>
      <c r="E7" s="396" t="s">
        <v>8</v>
      </c>
      <c r="F7" s="396" t="s">
        <v>9</v>
      </c>
      <c r="G7" s="398" t="s">
        <v>10</v>
      </c>
      <c r="H7" s="400" t="s">
        <v>424</v>
      </c>
      <c r="I7" s="400" t="s">
        <v>425</v>
      </c>
      <c r="J7" s="379" t="s">
        <v>9</v>
      </c>
      <c r="K7" s="388" t="s">
        <v>246</v>
      </c>
      <c r="L7" s="388"/>
      <c r="M7" s="388"/>
      <c r="N7" s="388"/>
      <c r="O7" s="388"/>
      <c r="P7" s="388"/>
      <c r="Q7" s="388"/>
      <c r="R7" s="388"/>
      <c r="S7" s="316"/>
      <c r="T7" s="372" t="s">
        <v>263</v>
      </c>
    </row>
    <row r="8" spans="1:21" ht="27.75" customHeight="1" thickBot="1" x14ac:dyDescent="0.25">
      <c r="A8" s="383"/>
      <c r="B8" s="386"/>
      <c r="C8" s="389"/>
      <c r="D8" s="392"/>
      <c r="E8" s="397"/>
      <c r="F8" s="397"/>
      <c r="G8" s="399"/>
      <c r="H8" s="401"/>
      <c r="I8" s="401"/>
      <c r="J8" s="380"/>
      <c r="K8" s="310" t="s">
        <v>11</v>
      </c>
      <c r="L8" s="310" t="s">
        <v>12</v>
      </c>
      <c r="M8" s="310" t="s">
        <v>13</v>
      </c>
      <c r="N8" s="310" t="s">
        <v>245</v>
      </c>
      <c r="O8" s="310" t="s">
        <v>271</v>
      </c>
      <c r="P8" s="310" t="s">
        <v>399</v>
      </c>
      <c r="Q8" s="310" t="s">
        <v>410</v>
      </c>
      <c r="R8" s="310" t="s">
        <v>409</v>
      </c>
      <c r="S8" s="310" t="s">
        <v>423</v>
      </c>
      <c r="T8" s="373"/>
    </row>
    <row r="9" spans="1:21" s="192" customFormat="1" ht="15.75" thickBot="1" x14ac:dyDescent="0.3">
      <c r="A9" s="313" t="s">
        <v>18</v>
      </c>
      <c r="B9" s="314"/>
      <c r="C9" s="197"/>
      <c r="D9" s="314"/>
      <c r="E9" s="314"/>
      <c r="F9" s="314"/>
      <c r="G9" s="314"/>
      <c r="H9" s="200"/>
      <c r="I9" s="200"/>
      <c r="J9" s="360"/>
      <c r="K9" s="200"/>
      <c r="L9" s="200"/>
      <c r="M9" s="200"/>
      <c r="N9" s="200"/>
      <c r="O9" s="200"/>
      <c r="P9" s="200"/>
      <c r="Q9" s="200"/>
      <c r="R9" s="315"/>
      <c r="S9" s="315"/>
      <c r="T9" s="317"/>
    </row>
    <row r="10" spans="1:21" ht="54.75" customHeight="1" x14ac:dyDescent="0.2">
      <c r="A10" s="206">
        <v>1</v>
      </c>
      <c r="B10" s="207">
        <v>24234</v>
      </c>
      <c r="C10" s="76" t="s">
        <v>0</v>
      </c>
      <c r="D10" s="207" t="s">
        <v>1</v>
      </c>
      <c r="E10" s="208">
        <v>329625000</v>
      </c>
      <c r="F10" s="208">
        <v>252275000</v>
      </c>
      <c r="G10" s="208">
        <v>189779763.03999999</v>
      </c>
      <c r="H10" s="350">
        <v>29</v>
      </c>
      <c r="I10" s="209">
        <v>7.7</v>
      </c>
      <c r="J10" s="361">
        <v>7.87</v>
      </c>
      <c r="K10" s="209">
        <v>0</v>
      </c>
      <c r="L10" s="209">
        <v>0</v>
      </c>
      <c r="M10" s="209">
        <v>0</v>
      </c>
      <c r="N10" s="209">
        <v>2.17</v>
      </c>
      <c r="O10" s="209">
        <v>0</v>
      </c>
      <c r="P10" s="209">
        <v>0</v>
      </c>
      <c r="Q10" s="209">
        <v>2.65</v>
      </c>
      <c r="R10" s="209">
        <v>0.24</v>
      </c>
      <c r="S10" s="209">
        <v>0.15</v>
      </c>
      <c r="T10" s="319">
        <f>K10+L10+M10+N10+O10+P10+Q10+R10+S10</f>
        <v>5.2100000000000009</v>
      </c>
      <c r="U10" s="221"/>
    </row>
    <row r="11" spans="1:21" ht="70.5" customHeight="1" x14ac:dyDescent="0.2">
      <c r="A11" s="193">
        <v>2</v>
      </c>
      <c r="B11" s="112">
        <v>60132</v>
      </c>
      <c r="C11" s="79" t="s">
        <v>14</v>
      </c>
      <c r="D11" s="112" t="s">
        <v>1</v>
      </c>
      <c r="E11" s="194">
        <v>150000000</v>
      </c>
      <c r="F11" s="194">
        <v>97000000</v>
      </c>
      <c r="G11" s="194">
        <v>16565929.289999999</v>
      </c>
      <c r="H11" s="351">
        <v>3</v>
      </c>
      <c r="I11" s="114">
        <v>1.67</v>
      </c>
      <c r="J11" s="362">
        <v>1.28</v>
      </c>
      <c r="K11" s="114">
        <v>0</v>
      </c>
      <c r="L11" s="114">
        <v>0</v>
      </c>
      <c r="M11" s="114">
        <v>0</v>
      </c>
      <c r="N11" s="114">
        <v>1.33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  <c r="T11" s="115">
        <f t="shared" ref="T11:T15" si="0">K11+L11+M11+N11+O11+P11+Q11+R11+S11</f>
        <v>1.33</v>
      </c>
    </row>
    <row r="12" spans="1:21" ht="99.75" x14ac:dyDescent="0.2">
      <c r="A12" s="193">
        <v>3</v>
      </c>
      <c r="B12" s="112">
        <v>130705</v>
      </c>
      <c r="C12" s="79" t="s">
        <v>15</v>
      </c>
      <c r="D12" s="112" t="s">
        <v>1</v>
      </c>
      <c r="E12" s="194">
        <v>190000000</v>
      </c>
      <c r="F12" s="194">
        <v>250630401</v>
      </c>
      <c r="G12" s="194">
        <v>118084273.47</v>
      </c>
      <c r="H12" s="351">
        <v>14</v>
      </c>
      <c r="I12" s="114">
        <v>4</v>
      </c>
      <c r="J12" s="362">
        <v>12</v>
      </c>
      <c r="K12" s="114">
        <v>0</v>
      </c>
      <c r="L12" s="114">
        <v>1</v>
      </c>
      <c r="M12" s="114">
        <v>1.92</v>
      </c>
      <c r="N12" s="114">
        <v>0.79</v>
      </c>
      <c r="O12" s="114">
        <v>0.27</v>
      </c>
      <c r="P12" s="114">
        <v>0</v>
      </c>
      <c r="Q12" s="114">
        <v>0.35</v>
      </c>
      <c r="R12" s="312">
        <v>1.5</v>
      </c>
      <c r="S12" s="114">
        <v>0.81</v>
      </c>
      <c r="T12" s="115">
        <f t="shared" si="0"/>
        <v>6.6400000000000006</v>
      </c>
    </row>
    <row r="13" spans="1:21" ht="85.5" x14ac:dyDescent="0.2">
      <c r="A13" s="193">
        <v>4</v>
      </c>
      <c r="B13" s="112">
        <v>171379</v>
      </c>
      <c r="C13" s="79" t="s">
        <v>16</v>
      </c>
      <c r="D13" s="112" t="s">
        <v>1</v>
      </c>
      <c r="E13" s="194">
        <v>500000</v>
      </c>
      <c r="F13" s="194">
        <v>0</v>
      </c>
      <c r="G13" s="194">
        <v>0</v>
      </c>
      <c r="H13" s="351">
        <v>12</v>
      </c>
      <c r="I13" s="114">
        <v>4</v>
      </c>
      <c r="J13" s="362">
        <v>1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  <c r="T13" s="115">
        <f t="shared" si="0"/>
        <v>0</v>
      </c>
    </row>
    <row r="14" spans="1:21" ht="42.75" x14ac:dyDescent="0.2">
      <c r="A14" s="193">
        <v>5</v>
      </c>
      <c r="B14" s="112">
        <v>189902</v>
      </c>
      <c r="C14" s="79" t="s">
        <v>17</v>
      </c>
      <c r="D14" s="112" t="s">
        <v>1</v>
      </c>
      <c r="E14" s="194">
        <v>30000000</v>
      </c>
      <c r="F14" s="194">
        <v>0</v>
      </c>
      <c r="G14" s="194">
        <v>0</v>
      </c>
      <c r="H14" s="351">
        <v>31</v>
      </c>
      <c r="I14" s="114">
        <v>15.5</v>
      </c>
      <c r="J14" s="362">
        <v>8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5">
        <f t="shared" si="0"/>
        <v>0</v>
      </c>
    </row>
    <row r="15" spans="1:21" ht="57.75" thickBot="1" x14ac:dyDescent="0.25">
      <c r="A15" s="327">
        <v>6</v>
      </c>
      <c r="B15" s="328">
        <v>221396</v>
      </c>
      <c r="C15" s="329" t="s">
        <v>400</v>
      </c>
      <c r="D15" s="328" t="s">
        <v>1</v>
      </c>
      <c r="E15" s="330">
        <v>0</v>
      </c>
      <c r="F15" s="330">
        <v>2314514</v>
      </c>
      <c r="G15" s="330">
        <v>0</v>
      </c>
      <c r="H15" s="352">
        <v>80.55</v>
      </c>
      <c r="I15" s="331">
        <v>1</v>
      </c>
      <c r="J15" s="363">
        <v>0</v>
      </c>
      <c r="K15" s="331">
        <v>0</v>
      </c>
      <c r="L15" s="331">
        <v>0</v>
      </c>
      <c r="M15" s="331">
        <v>0</v>
      </c>
      <c r="N15" s="331">
        <v>0</v>
      </c>
      <c r="O15" s="331">
        <v>0</v>
      </c>
      <c r="P15" s="331">
        <v>0</v>
      </c>
      <c r="Q15" s="331">
        <v>0</v>
      </c>
      <c r="R15" s="331">
        <v>0</v>
      </c>
      <c r="S15" s="331">
        <v>0</v>
      </c>
      <c r="T15" s="336">
        <f t="shared" si="0"/>
        <v>0</v>
      </c>
    </row>
    <row r="16" spans="1:21" s="202" customFormat="1" ht="15.75" thickBot="1" x14ac:dyDescent="0.3">
      <c r="A16" s="195"/>
      <c r="B16" s="196"/>
      <c r="C16" s="197"/>
      <c r="D16" s="196"/>
      <c r="E16" s="198">
        <f t="shared" ref="E16:Q16" si="1">SUM(E10:E15)</f>
        <v>700125000</v>
      </c>
      <c r="F16" s="198">
        <f t="shared" si="1"/>
        <v>602219915</v>
      </c>
      <c r="G16" s="198">
        <f t="shared" si="1"/>
        <v>324429965.79999995</v>
      </c>
      <c r="H16" s="200">
        <f>SUM(H10:H15)</f>
        <v>169.55</v>
      </c>
      <c r="I16" s="199">
        <f t="shared" si="1"/>
        <v>33.870000000000005</v>
      </c>
      <c r="J16" s="364">
        <f t="shared" si="1"/>
        <v>30.15</v>
      </c>
      <c r="K16" s="199">
        <f t="shared" si="1"/>
        <v>0</v>
      </c>
      <c r="L16" s="199">
        <f t="shared" si="1"/>
        <v>1</v>
      </c>
      <c r="M16" s="199">
        <f t="shared" si="1"/>
        <v>1.92</v>
      </c>
      <c r="N16" s="200">
        <f t="shared" si="1"/>
        <v>4.29</v>
      </c>
      <c r="O16" s="200">
        <f t="shared" si="1"/>
        <v>0.27</v>
      </c>
      <c r="P16" s="200">
        <f t="shared" si="1"/>
        <v>0</v>
      </c>
      <c r="Q16" s="200">
        <f t="shared" si="1"/>
        <v>3</v>
      </c>
      <c r="R16" s="200">
        <f>SUM(R10:R15)</f>
        <v>1.74</v>
      </c>
      <c r="S16" s="200">
        <f>SUM(S10:S15)</f>
        <v>0.96000000000000008</v>
      </c>
      <c r="T16" s="201">
        <f>SUM(T10:T15)</f>
        <v>13.180000000000001</v>
      </c>
    </row>
    <row r="17" spans="1:20" ht="15.75" thickBot="1" x14ac:dyDescent="0.25">
      <c r="A17" s="203" t="s">
        <v>19</v>
      </c>
      <c r="B17" s="203"/>
      <c r="C17" s="204"/>
      <c r="D17" s="192"/>
      <c r="O17" s="205"/>
    </row>
    <row r="18" spans="1:20" ht="42.75" x14ac:dyDescent="0.2">
      <c r="A18" s="206">
        <v>7</v>
      </c>
      <c r="B18" s="207">
        <v>154599</v>
      </c>
      <c r="C18" s="76" t="s">
        <v>20</v>
      </c>
      <c r="D18" s="207" t="s">
        <v>21</v>
      </c>
      <c r="E18" s="208">
        <v>40000000</v>
      </c>
      <c r="F18" s="208">
        <v>0</v>
      </c>
      <c r="G18" s="208">
        <v>0</v>
      </c>
      <c r="H18" s="350">
        <v>200</v>
      </c>
      <c r="I18" s="209">
        <v>70</v>
      </c>
      <c r="J18" s="361">
        <v>70</v>
      </c>
      <c r="K18" s="209">
        <v>0</v>
      </c>
      <c r="L18" s="209">
        <v>0</v>
      </c>
      <c r="M18" s="209">
        <v>0</v>
      </c>
      <c r="N18" s="209">
        <v>0</v>
      </c>
      <c r="O18" s="209">
        <v>0</v>
      </c>
      <c r="P18" s="209">
        <v>0</v>
      </c>
      <c r="Q18" s="209">
        <v>0</v>
      </c>
      <c r="R18" s="320">
        <v>0</v>
      </c>
      <c r="S18" s="209">
        <v>0</v>
      </c>
      <c r="T18" s="210">
        <f>S18+R18+Q18+P18+O18+N18+M18+L18+K18</f>
        <v>0</v>
      </c>
    </row>
    <row r="19" spans="1:20" ht="57" x14ac:dyDescent="0.2">
      <c r="A19" s="193">
        <v>8</v>
      </c>
      <c r="B19" s="112">
        <v>189823</v>
      </c>
      <c r="C19" s="79" t="s">
        <v>22</v>
      </c>
      <c r="D19" s="112" t="s">
        <v>21</v>
      </c>
      <c r="E19" s="194">
        <v>500000</v>
      </c>
      <c r="F19" s="194">
        <v>500000</v>
      </c>
      <c r="G19" s="194">
        <v>0</v>
      </c>
      <c r="H19" s="351">
        <v>123</v>
      </c>
      <c r="I19" s="114">
        <v>53</v>
      </c>
      <c r="J19" s="362">
        <v>1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321">
        <v>0</v>
      </c>
      <c r="S19" s="114">
        <v>0</v>
      </c>
      <c r="T19" s="115">
        <f>S19+R19+Q19+P19+O19+N19+M19+L19+K19</f>
        <v>0</v>
      </c>
    </row>
    <row r="20" spans="1:20" ht="57" x14ac:dyDescent="0.2">
      <c r="A20" s="193">
        <v>9</v>
      </c>
      <c r="B20" s="112">
        <v>189831</v>
      </c>
      <c r="C20" s="79" t="s">
        <v>23</v>
      </c>
      <c r="D20" s="112" t="s">
        <v>21</v>
      </c>
      <c r="E20" s="194">
        <v>250000</v>
      </c>
      <c r="F20" s="194">
        <v>250000</v>
      </c>
      <c r="G20" s="194">
        <v>0</v>
      </c>
      <c r="H20" s="351">
        <v>126</v>
      </c>
      <c r="I20" s="114">
        <v>126</v>
      </c>
      <c r="J20" s="362">
        <v>1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321">
        <v>0</v>
      </c>
      <c r="S20" s="114">
        <v>0</v>
      </c>
      <c r="T20" s="115">
        <f t="shared" ref="T20:T21" si="2">S20+R20+Q20+P20+O20+N20+M20+L20+K20</f>
        <v>0</v>
      </c>
    </row>
    <row r="21" spans="1:20" ht="29.25" thickBot="1" x14ac:dyDescent="0.25">
      <c r="A21" s="246">
        <v>10</v>
      </c>
      <c r="B21" s="217">
        <v>210328</v>
      </c>
      <c r="C21" s="247" t="s">
        <v>367</v>
      </c>
      <c r="D21" s="217" t="s">
        <v>21</v>
      </c>
      <c r="E21" s="248">
        <v>0</v>
      </c>
      <c r="F21" s="248">
        <v>9200000</v>
      </c>
      <c r="G21" s="248">
        <v>0</v>
      </c>
      <c r="H21" s="353">
        <v>99.62</v>
      </c>
      <c r="I21" s="249">
        <v>33</v>
      </c>
      <c r="J21" s="366">
        <v>33</v>
      </c>
      <c r="K21" s="249">
        <v>0</v>
      </c>
      <c r="L21" s="249">
        <v>0</v>
      </c>
      <c r="M21" s="249">
        <v>0</v>
      </c>
      <c r="N21" s="249">
        <v>0</v>
      </c>
      <c r="O21" s="249">
        <v>0</v>
      </c>
      <c r="P21" s="249">
        <v>0</v>
      </c>
      <c r="Q21" s="249">
        <v>0</v>
      </c>
      <c r="R21" s="322">
        <v>0</v>
      </c>
      <c r="S21" s="331">
        <v>0</v>
      </c>
      <c r="T21" s="115">
        <f t="shared" si="2"/>
        <v>0</v>
      </c>
    </row>
    <row r="22" spans="1:20" ht="15.75" thickBot="1" x14ac:dyDescent="0.3">
      <c r="A22" s="211"/>
      <c r="B22" s="212"/>
      <c r="C22" s="213"/>
      <c r="D22" s="212"/>
      <c r="E22" s="198">
        <f t="shared" ref="E22:Q22" si="3">SUM(E18:E21)</f>
        <v>40750000</v>
      </c>
      <c r="F22" s="198">
        <f t="shared" si="3"/>
        <v>9950000</v>
      </c>
      <c r="G22" s="198">
        <f t="shared" si="3"/>
        <v>0</v>
      </c>
      <c r="H22" s="200">
        <f>SUM(H18:H21)</f>
        <v>548.62</v>
      </c>
      <c r="I22" s="199">
        <f t="shared" si="3"/>
        <v>282</v>
      </c>
      <c r="J22" s="364">
        <f t="shared" si="3"/>
        <v>105</v>
      </c>
      <c r="K22" s="199">
        <f t="shared" si="3"/>
        <v>0</v>
      </c>
      <c r="L22" s="199">
        <f t="shared" si="3"/>
        <v>0</v>
      </c>
      <c r="M22" s="199">
        <f t="shared" si="3"/>
        <v>0</v>
      </c>
      <c r="N22" s="199">
        <f t="shared" si="3"/>
        <v>0</v>
      </c>
      <c r="O22" s="199">
        <f t="shared" si="3"/>
        <v>0</v>
      </c>
      <c r="P22" s="199">
        <f t="shared" si="3"/>
        <v>0</v>
      </c>
      <c r="Q22" s="201">
        <f t="shared" si="3"/>
        <v>0</v>
      </c>
      <c r="R22" s="315">
        <f>SUM(R18:R21)</f>
        <v>0</v>
      </c>
      <c r="S22" s="200">
        <v>0</v>
      </c>
      <c r="T22" s="201">
        <f>SUM(T18:T21)</f>
        <v>0</v>
      </c>
    </row>
    <row r="23" spans="1:20" ht="15.75" thickBot="1" x14ac:dyDescent="0.25">
      <c r="A23" s="203" t="s">
        <v>19</v>
      </c>
      <c r="O23" s="205"/>
    </row>
    <row r="24" spans="1:20" ht="29.25" thickBot="1" x14ac:dyDescent="0.25">
      <c r="A24" s="216">
        <v>11</v>
      </c>
      <c r="B24" s="213">
        <v>136547</v>
      </c>
      <c r="C24" s="232" t="s">
        <v>24</v>
      </c>
      <c r="D24" s="213" t="s">
        <v>25</v>
      </c>
      <c r="E24" s="252">
        <v>1200000</v>
      </c>
      <c r="F24" s="252">
        <v>0</v>
      </c>
      <c r="G24" s="252">
        <v>0</v>
      </c>
      <c r="H24" s="354">
        <v>1</v>
      </c>
      <c r="I24" s="253">
        <v>1</v>
      </c>
      <c r="J24" s="367">
        <v>1</v>
      </c>
      <c r="K24" s="253">
        <v>0</v>
      </c>
      <c r="L24" s="253">
        <v>0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323">
        <v>0</v>
      </c>
      <c r="S24" s="332">
        <v>0</v>
      </c>
      <c r="T24" s="319">
        <v>0</v>
      </c>
    </row>
    <row r="25" spans="1:20" ht="15.75" thickBot="1" x14ac:dyDescent="0.3">
      <c r="A25" s="240"/>
      <c r="B25" s="241"/>
      <c r="C25" s="242"/>
      <c r="D25" s="241"/>
      <c r="E25" s="251">
        <f>+E24</f>
        <v>1200000</v>
      </c>
      <c r="F25" s="251">
        <f>+F24</f>
        <v>0</v>
      </c>
      <c r="G25" s="251">
        <f>+G24</f>
        <v>0</v>
      </c>
      <c r="H25" s="355">
        <v>1</v>
      </c>
      <c r="I25" s="243">
        <v>1</v>
      </c>
      <c r="J25" s="368">
        <v>1</v>
      </c>
      <c r="K25" s="244">
        <v>0</v>
      </c>
      <c r="L25" s="244">
        <v>0</v>
      </c>
      <c r="M25" s="244">
        <v>0</v>
      </c>
      <c r="N25" s="244">
        <v>0</v>
      </c>
      <c r="O25" s="244">
        <v>0</v>
      </c>
      <c r="P25" s="244">
        <v>0</v>
      </c>
      <c r="Q25" s="245">
        <v>0</v>
      </c>
      <c r="R25" s="324">
        <v>0</v>
      </c>
      <c r="S25" s="200">
        <v>0</v>
      </c>
      <c r="T25" s="201">
        <v>0</v>
      </c>
    </row>
    <row r="26" spans="1:20" ht="15.75" thickBot="1" x14ac:dyDescent="0.25">
      <c r="A26" s="203" t="s">
        <v>26</v>
      </c>
      <c r="O26" s="205"/>
    </row>
    <row r="27" spans="1:20" ht="51.75" customHeight="1" x14ac:dyDescent="0.2">
      <c r="A27" s="206">
        <v>12</v>
      </c>
      <c r="B27" s="207">
        <v>190098</v>
      </c>
      <c r="C27" s="76" t="s">
        <v>27</v>
      </c>
      <c r="D27" s="207" t="s">
        <v>21</v>
      </c>
      <c r="E27" s="208">
        <v>40000000</v>
      </c>
      <c r="F27" s="208">
        <v>0</v>
      </c>
      <c r="G27" s="208">
        <v>0</v>
      </c>
      <c r="H27" s="350">
        <v>3</v>
      </c>
      <c r="I27" s="209">
        <v>0.6</v>
      </c>
      <c r="J27" s="361">
        <v>1</v>
      </c>
      <c r="K27" s="209">
        <v>0</v>
      </c>
      <c r="L27" s="209">
        <v>0</v>
      </c>
      <c r="M27" s="209">
        <v>0</v>
      </c>
      <c r="N27" s="209">
        <v>0</v>
      </c>
      <c r="O27" s="209">
        <v>0</v>
      </c>
      <c r="P27" s="209">
        <v>0</v>
      </c>
      <c r="Q27" s="209">
        <v>0</v>
      </c>
      <c r="R27" s="320">
        <v>0</v>
      </c>
      <c r="S27" s="209">
        <v>0</v>
      </c>
      <c r="T27" s="210">
        <f>S27+R27+Q27+P27+O27+N27+M27+L27+K27</f>
        <v>0</v>
      </c>
    </row>
    <row r="28" spans="1:20" ht="48.75" customHeight="1" x14ac:dyDescent="0.2">
      <c r="A28" s="193">
        <v>13</v>
      </c>
      <c r="B28" s="112">
        <v>209134</v>
      </c>
      <c r="C28" s="79" t="s">
        <v>28</v>
      </c>
      <c r="D28" s="112" t="s">
        <v>21</v>
      </c>
      <c r="E28" s="194">
        <v>0</v>
      </c>
      <c r="F28" s="194">
        <v>2459861</v>
      </c>
      <c r="G28" s="194">
        <v>737958.27</v>
      </c>
      <c r="H28" s="351">
        <v>150</v>
      </c>
      <c r="I28" s="114">
        <v>1</v>
      </c>
      <c r="J28" s="362">
        <v>2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0.7</v>
      </c>
      <c r="R28" s="321">
        <v>0</v>
      </c>
      <c r="S28" s="114">
        <v>0</v>
      </c>
      <c r="T28" s="115">
        <f t="shared" ref="T28:T29" si="4">S28+R28+Q28+P28+O28+N28+M28+L28+K28</f>
        <v>0.7</v>
      </c>
    </row>
    <row r="29" spans="1:20" ht="55.5" customHeight="1" thickBot="1" x14ac:dyDescent="0.25">
      <c r="A29" s="246">
        <v>14</v>
      </c>
      <c r="B29" s="217">
        <v>209418</v>
      </c>
      <c r="C29" s="247" t="s">
        <v>29</v>
      </c>
      <c r="D29" s="217" t="s">
        <v>21</v>
      </c>
      <c r="E29" s="248">
        <v>0</v>
      </c>
      <c r="F29" s="248">
        <v>2800000</v>
      </c>
      <c r="G29" s="248">
        <v>0</v>
      </c>
      <c r="H29" s="353">
        <v>600</v>
      </c>
      <c r="I29" s="249">
        <v>1</v>
      </c>
      <c r="J29" s="366">
        <v>1</v>
      </c>
      <c r="K29" s="249">
        <v>0</v>
      </c>
      <c r="L29" s="249">
        <v>0</v>
      </c>
      <c r="M29" s="249">
        <v>0</v>
      </c>
      <c r="N29" s="249">
        <v>0</v>
      </c>
      <c r="O29" s="249">
        <v>0</v>
      </c>
      <c r="P29" s="249">
        <v>0</v>
      </c>
      <c r="Q29" s="249">
        <v>0</v>
      </c>
      <c r="R29" s="322">
        <v>0</v>
      </c>
      <c r="S29" s="331">
        <v>0.36</v>
      </c>
      <c r="T29" s="311">
        <f t="shared" si="4"/>
        <v>0.36</v>
      </c>
    </row>
    <row r="30" spans="1:20" ht="15.75" thickBot="1" x14ac:dyDescent="0.3">
      <c r="A30" s="211"/>
      <c r="B30" s="212"/>
      <c r="C30" s="213"/>
      <c r="D30" s="212"/>
      <c r="E30" s="198">
        <f t="shared" ref="E30:J30" si="5">SUM(E27:E29)</f>
        <v>40000000</v>
      </c>
      <c r="F30" s="198">
        <f t="shared" si="5"/>
        <v>5259861</v>
      </c>
      <c r="G30" s="198">
        <f t="shared" si="5"/>
        <v>737958.27</v>
      </c>
      <c r="H30" s="200">
        <f t="shared" si="5"/>
        <v>753</v>
      </c>
      <c r="I30" s="199">
        <f t="shared" si="5"/>
        <v>2.6</v>
      </c>
      <c r="J30" s="364">
        <f t="shared" si="5"/>
        <v>4</v>
      </c>
      <c r="K30" s="199">
        <v>0</v>
      </c>
      <c r="L30" s="199">
        <v>0</v>
      </c>
      <c r="M30" s="199">
        <v>0</v>
      </c>
      <c r="N30" s="200">
        <v>0</v>
      </c>
      <c r="O30" s="200">
        <v>0</v>
      </c>
      <c r="P30" s="200">
        <v>0</v>
      </c>
      <c r="Q30" s="201">
        <f>SUM(Q27:Q29)</f>
        <v>0.7</v>
      </c>
      <c r="R30" s="315">
        <f>SUM(R27:R29)</f>
        <v>0</v>
      </c>
      <c r="S30" s="200">
        <f>SUM(S27:S29)</f>
        <v>0.36</v>
      </c>
      <c r="T30" s="201">
        <f>SUM(T27:T29)</f>
        <v>1.06</v>
      </c>
    </row>
    <row r="31" spans="1:20" ht="15.75" thickBot="1" x14ac:dyDescent="0.25">
      <c r="A31" s="203" t="s">
        <v>30</v>
      </c>
      <c r="O31" s="205"/>
    </row>
    <row r="32" spans="1:20" ht="85.5" x14ac:dyDescent="0.2">
      <c r="A32" s="206">
        <v>15</v>
      </c>
      <c r="B32" s="207">
        <v>4332</v>
      </c>
      <c r="C32" s="76" t="s">
        <v>31</v>
      </c>
      <c r="D32" s="207" t="s">
        <v>1</v>
      </c>
      <c r="E32" s="208">
        <v>10000000</v>
      </c>
      <c r="F32" s="208">
        <v>0</v>
      </c>
      <c r="G32" s="208">
        <v>0</v>
      </c>
      <c r="H32" s="350">
        <v>14</v>
      </c>
      <c r="I32" s="209">
        <v>6.8</v>
      </c>
      <c r="J32" s="361">
        <v>7</v>
      </c>
      <c r="K32" s="209">
        <v>0</v>
      </c>
      <c r="L32" s="209">
        <v>0</v>
      </c>
      <c r="M32" s="209">
        <v>0</v>
      </c>
      <c r="N32" s="209">
        <v>0</v>
      </c>
      <c r="O32" s="209">
        <v>0</v>
      </c>
      <c r="P32" s="209">
        <v>0</v>
      </c>
      <c r="Q32" s="209">
        <v>0</v>
      </c>
      <c r="R32" s="320">
        <v>0</v>
      </c>
      <c r="S32" s="209">
        <v>0</v>
      </c>
      <c r="T32" s="210">
        <f>S32+R32+Q32+P32+O32+N32+M32+L32+K32</f>
        <v>0</v>
      </c>
    </row>
    <row r="33" spans="1:20" ht="42.75" x14ac:dyDescent="0.2">
      <c r="A33" s="193">
        <f>A32+1</f>
        <v>16</v>
      </c>
      <c r="B33" s="112">
        <v>37474</v>
      </c>
      <c r="C33" s="79" t="s">
        <v>32</v>
      </c>
      <c r="D33" s="112" t="s">
        <v>1</v>
      </c>
      <c r="E33" s="194">
        <v>25000000</v>
      </c>
      <c r="F33" s="194">
        <v>0</v>
      </c>
      <c r="G33" s="194">
        <v>0</v>
      </c>
      <c r="H33" s="351">
        <v>4.3499999999999996</v>
      </c>
      <c r="I33" s="114">
        <v>1</v>
      </c>
      <c r="J33" s="362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321">
        <v>0</v>
      </c>
      <c r="S33" s="114">
        <v>0</v>
      </c>
      <c r="T33" s="115">
        <f t="shared" ref="T33:T85" si="6">S33+R33+Q33+P33+O33+N33+M33+L33+K33</f>
        <v>0</v>
      </c>
    </row>
    <row r="34" spans="1:20" ht="42.75" x14ac:dyDescent="0.2">
      <c r="A34" s="193">
        <f>A33+1</f>
        <v>17</v>
      </c>
      <c r="B34" s="112">
        <v>149860</v>
      </c>
      <c r="C34" s="79" t="s">
        <v>247</v>
      </c>
      <c r="D34" s="112" t="s">
        <v>1</v>
      </c>
      <c r="E34" s="194">
        <v>0</v>
      </c>
      <c r="F34" s="194">
        <v>28500000</v>
      </c>
      <c r="G34" s="194">
        <v>22449652.57</v>
      </c>
      <c r="H34" s="351">
        <v>15.2</v>
      </c>
      <c r="I34" s="114">
        <v>8.9</v>
      </c>
      <c r="J34" s="362">
        <v>8.9</v>
      </c>
      <c r="K34" s="114">
        <v>0</v>
      </c>
      <c r="L34" s="114">
        <v>0</v>
      </c>
      <c r="M34" s="114">
        <v>0</v>
      </c>
      <c r="N34" s="114">
        <v>5.96</v>
      </c>
      <c r="O34" s="114">
        <v>0.01</v>
      </c>
      <c r="P34" s="114">
        <v>0</v>
      </c>
      <c r="Q34" s="114">
        <v>0.19</v>
      </c>
      <c r="R34" s="325">
        <v>1.84</v>
      </c>
      <c r="S34" s="114">
        <v>0.86</v>
      </c>
      <c r="T34" s="115">
        <f t="shared" si="6"/>
        <v>8.86</v>
      </c>
    </row>
    <row r="35" spans="1:20" ht="57" x14ac:dyDescent="0.2">
      <c r="A35" s="193">
        <f t="shared" ref="A35:A83" si="7">A34+1</f>
        <v>18</v>
      </c>
      <c r="B35" s="112">
        <v>201976</v>
      </c>
      <c r="C35" s="79" t="s">
        <v>33</v>
      </c>
      <c r="D35" s="112" t="s">
        <v>1</v>
      </c>
      <c r="E35" s="194">
        <v>0</v>
      </c>
      <c r="F35" s="194">
        <v>60500000</v>
      </c>
      <c r="G35" s="194">
        <v>43309367.32</v>
      </c>
      <c r="H35" s="351">
        <v>38</v>
      </c>
      <c r="I35" s="114">
        <v>19</v>
      </c>
      <c r="J35" s="362">
        <v>19</v>
      </c>
      <c r="K35" s="114">
        <v>0</v>
      </c>
      <c r="L35" s="114">
        <v>0</v>
      </c>
      <c r="M35" s="114">
        <v>0</v>
      </c>
      <c r="N35" s="114">
        <v>4.8099999999999996</v>
      </c>
      <c r="O35" s="114">
        <v>2.2200000000000002</v>
      </c>
      <c r="P35" s="114">
        <v>1.92</v>
      </c>
      <c r="Q35" s="114">
        <v>1.97</v>
      </c>
      <c r="R35" s="325">
        <v>3.47</v>
      </c>
      <c r="S35" s="114">
        <v>2.59</v>
      </c>
      <c r="T35" s="115">
        <f t="shared" si="6"/>
        <v>16.98</v>
      </c>
    </row>
    <row r="36" spans="1:20" ht="57" x14ac:dyDescent="0.2">
      <c r="A36" s="193">
        <f t="shared" si="7"/>
        <v>19</v>
      </c>
      <c r="B36" s="112">
        <v>207422</v>
      </c>
      <c r="C36" s="79" t="s">
        <v>34</v>
      </c>
      <c r="D36" s="112" t="s">
        <v>1</v>
      </c>
      <c r="E36" s="194">
        <v>0</v>
      </c>
      <c r="F36" s="194">
        <v>35910486</v>
      </c>
      <c r="G36" s="194">
        <v>30319791.469999999</v>
      </c>
      <c r="H36" s="351">
        <v>13</v>
      </c>
      <c r="I36" s="114">
        <v>7.6</v>
      </c>
      <c r="J36" s="362">
        <v>7.6</v>
      </c>
      <c r="K36" s="114">
        <v>0</v>
      </c>
      <c r="L36" s="114">
        <v>0</v>
      </c>
      <c r="M36" s="114">
        <v>0</v>
      </c>
      <c r="N36" s="114">
        <v>3.16</v>
      </c>
      <c r="O36" s="114">
        <v>1.86</v>
      </c>
      <c r="P36" s="114">
        <v>2.73</v>
      </c>
      <c r="Q36" s="114">
        <v>1.61</v>
      </c>
      <c r="R36" s="325">
        <v>0.03</v>
      </c>
      <c r="S36" s="114">
        <v>0.01</v>
      </c>
      <c r="T36" s="115">
        <f t="shared" si="6"/>
        <v>9.4</v>
      </c>
    </row>
    <row r="37" spans="1:20" ht="42.75" x14ac:dyDescent="0.2">
      <c r="A37" s="193">
        <f t="shared" si="7"/>
        <v>20</v>
      </c>
      <c r="B37" s="112">
        <v>207434</v>
      </c>
      <c r="C37" s="79" t="s">
        <v>35</v>
      </c>
      <c r="D37" s="112" t="s">
        <v>1</v>
      </c>
      <c r="E37" s="194">
        <v>0</v>
      </c>
      <c r="F37" s="194">
        <v>16000000</v>
      </c>
      <c r="G37" s="194">
        <v>6681089</v>
      </c>
      <c r="H37" s="351">
        <v>13</v>
      </c>
      <c r="I37" s="114">
        <v>7.6</v>
      </c>
      <c r="J37" s="362">
        <v>7.6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0.3</v>
      </c>
      <c r="Q37" s="114">
        <v>0.14000000000000001</v>
      </c>
      <c r="R37" s="325">
        <v>2.88</v>
      </c>
      <c r="S37" s="114">
        <v>0.28000000000000003</v>
      </c>
      <c r="T37" s="115">
        <f t="shared" si="6"/>
        <v>3.6</v>
      </c>
    </row>
    <row r="38" spans="1:20" ht="57" x14ac:dyDescent="0.2">
      <c r="A38" s="193">
        <f t="shared" si="7"/>
        <v>21</v>
      </c>
      <c r="B38" s="112">
        <v>207590</v>
      </c>
      <c r="C38" s="79" t="s">
        <v>36</v>
      </c>
      <c r="D38" s="112" t="s">
        <v>1</v>
      </c>
      <c r="E38" s="194">
        <v>0</v>
      </c>
      <c r="F38" s="194">
        <v>55767460</v>
      </c>
      <c r="G38" s="194">
        <v>55230434.640000001</v>
      </c>
      <c r="H38" s="351">
        <v>30</v>
      </c>
      <c r="I38" s="114">
        <v>17.5</v>
      </c>
      <c r="J38" s="362">
        <v>17.5</v>
      </c>
      <c r="K38" s="114">
        <v>0</v>
      </c>
      <c r="L38" s="114">
        <v>0</v>
      </c>
      <c r="M38" s="114">
        <v>0</v>
      </c>
      <c r="N38" s="114">
        <v>0</v>
      </c>
      <c r="O38" s="114">
        <v>0.35</v>
      </c>
      <c r="P38" s="114">
        <v>3.32</v>
      </c>
      <c r="Q38" s="114">
        <v>7.54</v>
      </c>
      <c r="R38" s="325">
        <v>1.17</v>
      </c>
      <c r="S38" s="114">
        <v>0.05</v>
      </c>
      <c r="T38" s="115">
        <f t="shared" si="6"/>
        <v>12.43</v>
      </c>
    </row>
    <row r="39" spans="1:20" ht="57" x14ac:dyDescent="0.2">
      <c r="A39" s="193">
        <f t="shared" si="7"/>
        <v>22</v>
      </c>
      <c r="B39" s="112">
        <v>207592</v>
      </c>
      <c r="C39" s="79" t="s">
        <v>37</v>
      </c>
      <c r="D39" s="112" t="s">
        <v>1</v>
      </c>
      <c r="E39" s="194">
        <v>0</v>
      </c>
      <c r="F39" s="194">
        <v>14500000</v>
      </c>
      <c r="G39" s="194">
        <v>9906270.8699999992</v>
      </c>
      <c r="H39" s="351">
        <v>9</v>
      </c>
      <c r="I39" s="114">
        <v>4.2</v>
      </c>
      <c r="J39" s="362">
        <v>4.2</v>
      </c>
      <c r="K39" s="114">
        <v>0</v>
      </c>
      <c r="L39" s="114">
        <v>0</v>
      </c>
      <c r="M39" s="114">
        <v>0</v>
      </c>
      <c r="N39" s="114">
        <v>0.78</v>
      </c>
      <c r="O39" s="114">
        <v>0</v>
      </c>
      <c r="P39" s="114">
        <v>1.8</v>
      </c>
      <c r="Q39" s="114">
        <v>0.4</v>
      </c>
      <c r="R39" s="321">
        <v>0</v>
      </c>
      <c r="S39" s="114">
        <v>2.1800000000000002</v>
      </c>
      <c r="T39" s="115">
        <f t="shared" si="6"/>
        <v>5.16</v>
      </c>
    </row>
    <row r="40" spans="1:20" ht="42.75" x14ac:dyDescent="0.2">
      <c r="A40" s="193">
        <f t="shared" si="7"/>
        <v>23</v>
      </c>
      <c r="B40" s="112">
        <v>207593</v>
      </c>
      <c r="C40" s="79" t="s">
        <v>38</v>
      </c>
      <c r="D40" s="112" t="s">
        <v>1</v>
      </c>
      <c r="E40" s="194">
        <v>0</v>
      </c>
      <c r="F40" s="194">
        <v>15500000</v>
      </c>
      <c r="G40" s="194">
        <v>4392002.74</v>
      </c>
      <c r="H40" s="351">
        <v>13</v>
      </c>
      <c r="I40" s="114">
        <v>8.6999999999999993</v>
      </c>
      <c r="J40" s="362">
        <v>7</v>
      </c>
      <c r="K40" s="114">
        <v>0</v>
      </c>
      <c r="L40" s="114">
        <v>0</v>
      </c>
      <c r="M40" s="114">
        <v>0</v>
      </c>
      <c r="N40" s="114">
        <v>0</v>
      </c>
      <c r="O40" s="114">
        <v>1.07</v>
      </c>
      <c r="P40" s="114">
        <v>0</v>
      </c>
      <c r="Q40" s="114">
        <v>0.32</v>
      </c>
      <c r="R40" s="321">
        <v>0</v>
      </c>
      <c r="S40" s="114">
        <v>0</v>
      </c>
      <c r="T40" s="115">
        <f t="shared" si="6"/>
        <v>1.3900000000000001</v>
      </c>
    </row>
    <row r="41" spans="1:20" ht="42.75" x14ac:dyDescent="0.2">
      <c r="A41" s="193">
        <f t="shared" si="7"/>
        <v>24</v>
      </c>
      <c r="B41" s="112">
        <v>207594</v>
      </c>
      <c r="C41" s="79" t="s">
        <v>39</v>
      </c>
      <c r="D41" s="112" t="s">
        <v>1</v>
      </c>
      <c r="E41" s="194">
        <v>0</v>
      </c>
      <c r="F41" s="194">
        <v>11250000</v>
      </c>
      <c r="G41" s="194">
        <v>10278696.84</v>
      </c>
      <c r="H41" s="351">
        <v>7</v>
      </c>
      <c r="I41" s="114">
        <v>3.5</v>
      </c>
      <c r="J41" s="362">
        <v>3.5</v>
      </c>
      <c r="K41" s="114">
        <v>0</v>
      </c>
      <c r="L41" s="114">
        <v>0</v>
      </c>
      <c r="M41" s="114">
        <v>0</v>
      </c>
      <c r="N41" s="114">
        <v>0.6</v>
      </c>
      <c r="O41" s="114">
        <v>1.17</v>
      </c>
      <c r="P41" s="114">
        <v>0</v>
      </c>
      <c r="Q41" s="114">
        <v>1.3</v>
      </c>
      <c r="R41" s="325">
        <v>0.1</v>
      </c>
      <c r="S41" s="114">
        <v>0.13</v>
      </c>
      <c r="T41" s="115">
        <f t="shared" si="6"/>
        <v>3.3000000000000003</v>
      </c>
    </row>
    <row r="42" spans="1:20" ht="42.75" x14ac:dyDescent="0.2">
      <c r="A42" s="193">
        <f t="shared" si="7"/>
        <v>25</v>
      </c>
      <c r="B42" s="112">
        <v>208025</v>
      </c>
      <c r="C42" s="79" t="s">
        <v>39</v>
      </c>
      <c r="D42" s="112" t="s">
        <v>1</v>
      </c>
      <c r="E42" s="194">
        <v>0</v>
      </c>
      <c r="F42" s="194">
        <v>16000000</v>
      </c>
      <c r="G42" s="194">
        <v>12184635.68</v>
      </c>
      <c r="H42" s="351">
        <v>7</v>
      </c>
      <c r="I42" s="114">
        <v>4.08</v>
      </c>
      <c r="J42" s="362">
        <v>3.5</v>
      </c>
      <c r="K42" s="114">
        <v>0</v>
      </c>
      <c r="L42" s="114">
        <v>0</v>
      </c>
      <c r="M42" s="114">
        <v>0</v>
      </c>
      <c r="N42" s="114">
        <v>0.15</v>
      </c>
      <c r="O42" s="114">
        <v>0.64</v>
      </c>
      <c r="P42" s="114">
        <v>0</v>
      </c>
      <c r="Q42" s="114">
        <v>0.87</v>
      </c>
      <c r="R42" s="325">
        <v>2.2400000000000002</v>
      </c>
      <c r="S42" s="114">
        <v>1.02</v>
      </c>
      <c r="T42" s="115">
        <f t="shared" si="6"/>
        <v>4.92</v>
      </c>
    </row>
    <row r="43" spans="1:20" ht="71.25" x14ac:dyDescent="0.2">
      <c r="A43" s="193">
        <f t="shared" si="7"/>
        <v>26</v>
      </c>
      <c r="B43" s="112">
        <v>208416</v>
      </c>
      <c r="C43" s="79" t="s">
        <v>40</v>
      </c>
      <c r="D43" s="112" t="s">
        <v>1</v>
      </c>
      <c r="E43" s="194">
        <v>0</v>
      </c>
      <c r="F43" s="194">
        <v>9480677</v>
      </c>
      <c r="G43" s="194">
        <v>8144833.9900000002</v>
      </c>
      <c r="H43" s="351">
        <v>6.7</v>
      </c>
      <c r="I43" s="114">
        <v>6.7</v>
      </c>
      <c r="J43" s="362">
        <v>5</v>
      </c>
      <c r="K43" s="114">
        <v>0</v>
      </c>
      <c r="L43" s="114">
        <v>0</v>
      </c>
      <c r="M43" s="114">
        <v>0</v>
      </c>
      <c r="N43" s="114">
        <v>0</v>
      </c>
      <c r="O43" s="114">
        <v>0.75</v>
      </c>
      <c r="P43" s="114">
        <v>0</v>
      </c>
      <c r="Q43" s="114">
        <v>0.43</v>
      </c>
      <c r="R43" s="325">
        <v>0.03</v>
      </c>
      <c r="S43" s="114">
        <v>0.75</v>
      </c>
      <c r="T43" s="115">
        <f t="shared" si="6"/>
        <v>1.96</v>
      </c>
    </row>
    <row r="44" spans="1:20" ht="42.75" x14ac:dyDescent="0.2">
      <c r="A44" s="193">
        <f t="shared" si="7"/>
        <v>27</v>
      </c>
      <c r="B44" s="112">
        <v>208419</v>
      </c>
      <c r="C44" s="79" t="s">
        <v>248</v>
      </c>
      <c r="D44" s="112" t="s">
        <v>1</v>
      </c>
      <c r="E44" s="194">
        <v>0</v>
      </c>
      <c r="F44" s="194">
        <v>16000000</v>
      </c>
      <c r="G44" s="194">
        <v>10656832.41</v>
      </c>
      <c r="H44" s="351">
        <v>14.85</v>
      </c>
      <c r="I44" s="114">
        <v>9.9</v>
      </c>
      <c r="J44" s="362">
        <v>9.9</v>
      </c>
      <c r="K44" s="114">
        <v>0</v>
      </c>
      <c r="L44" s="114">
        <v>0</v>
      </c>
      <c r="M44" s="114">
        <v>0</v>
      </c>
      <c r="N44" s="114">
        <v>8.39</v>
      </c>
      <c r="O44" s="114">
        <v>0</v>
      </c>
      <c r="P44" s="114">
        <v>0</v>
      </c>
      <c r="Q44" s="114">
        <v>0.24</v>
      </c>
      <c r="R44" s="321">
        <v>0</v>
      </c>
      <c r="S44" s="114">
        <v>0.25</v>
      </c>
      <c r="T44" s="115">
        <f t="shared" si="6"/>
        <v>8.8800000000000008</v>
      </c>
    </row>
    <row r="45" spans="1:20" ht="28.5" x14ac:dyDescent="0.2">
      <c r="A45" s="193">
        <f t="shared" si="7"/>
        <v>28</v>
      </c>
      <c r="B45" s="112">
        <v>208645</v>
      </c>
      <c r="C45" s="79" t="s">
        <v>41</v>
      </c>
      <c r="D45" s="112" t="s">
        <v>1</v>
      </c>
      <c r="E45" s="194">
        <v>0</v>
      </c>
      <c r="F45" s="194">
        <v>20500000</v>
      </c>
      <c r="G45" s="194">
        <v>19646968.800000001</v>
      </c>
      <c r="H45" s="351">
        <v>23</v>
      </c>
      <c r="I45" s="114">
        <v>15.33</v>
      </c>
      <c r="J45" s="362">
        <v>11</v>
      </c>
      <c r="K45" s="114">
        <v>0</v>
      </c>
      <c r="L45" s="114">
        <v>0</v>
      </c>
      <c r="M45" s="114">
        <v>0</v>
      </c>
      <c r="N45" s="114">
        <v>15.01</v>
      </c>
      <c r="O45" s="114">
        <v>0</v>
      </c>
      <c r="P45" s="114">
        <v>0</v>
      </c>
      <c r="Q45" s="114">
        <v>0</v>
      </c>
      <c r="R45" s="321">
        <v>0</v>
      </c>
      <c r="S45" s="114">
        <v>0.26</v>
      </c>
      <c r="T45" s="115">
        <f t="shared" si="6"/>
        <v>15.27</v>
      </c>
    </row>
    <row r="46" spans="1:20" ht="42.75" x14ac:dyDescent="0.2">
      <c r="A46" s="193">
        <f t="shared" si="7"/>
        <v>29</v>
      </c>
      <c r="B46" s="112">
        <v>208647</v>
      </c>
      <c r="C46" s="79" t="s">
        <v>42</v>
      </c>
      <c r="D46" s="112" t="s">
        <v>1</v>
      </c>
      <c r="E46" s="194">
        <v>0</v>
      </c>
      <c r="F46" s="194">
        <v>24033381</v>
      </c>
      <c r="G46" s="194">
        <v>23533315.09</v>
      </c>
      <c r="H46" s="351">
        <v>19</v>
      </c>
      <c r="I46" s="114">
        <v>12.67</v>
      </c>
      <c r="J46" s="362">
        <v>9</v>
      </c>
      <c r="K46" s="114">
        <v>0</v>
      </c>
      <c r="L46" s="114">
        <v>0</v>
      </c>
      <c r="M46" s="114">
        <v>0</v>
      </c>
      <c r="N46" s="114">
        <v>5.15</v>
      </c>
      <c r="O46" s="114">
        <v>1.1000000000000001</v>
      </c>
      <c r="P46" s="114">
        <v>0</v>
      </c>
      <c r="Q46" s="114">
        <v>0.48</v>
      </c>
      <c r="R46" s="325">
        <v>2.21</v>
      </c>
      <c r="S46" s="114">
        <v>0.9</v>
      </c>
      <c r="T46" s="115">
        <f t="shared" si="6"/>
        <v>9.84</v>
      </c>
    </row>
    <row r="47" spans="1:20" ht="42.75" x14ac:dyDescent="0.2">
      <c r="A47" s="193">
        <f t="shared" si="7"/>
        <v>30</v>
      </c>
      <c r="B47" s="112">
        <v>208924</v>
      </c>
      <c r="C47" s="79" t="s">
        <v>43</v>
      </c>
      <c r="D47" s="112" t="s">
        <v>1</v>
      </c>
      <c r="E47" s="194">
        <v>0</v>
      </c>
      <c r="F47" s="194">
        <v>27859537</v>
      </c>
      <c r="G47" s="194">
        <v>10991218.060000001</v>
      </c>
      <c r="H47" s="351">
        <v>22</v>
      </c>
      <c r="I47" s="114">
        <v>14.67</v>
      </c>
      <c r="J47" s="362">
        <v>13</v>
      </c>
      <c r="K47" s="114">
        <v>0</v>
      </c>
      <c r="L47" s="114">
        <v>0</v>
      </c>
      <c r="M47" s="114">
        <v>0</v>
      </c>
      <c r="N47" s="114">
        <v>0</v>
      </c>
      <c r="O47" s="114">
        <v>1.39</v>
      </c>
      <c r="P47" s="114">
        <v>1.62</v>
      </c>
      <c r="Q47" s="114">
        <v>0.53</v>
      </c>
      <c r="R47" s="325">
        <v>0.06</v>
      </c>
      <c r="S47" s="114">
        <v>0.76</v>
      </c>
      <c r="T47" s="311">
        <f t="shared" si="6"/>
        <v>4.3600000000000003</v>
      </c>
    </row>
    <row r="48" spans="1:20" ht="57" x14ac:dyDescent="0.2">
      <c r="A48" s="193">
        <f t="shared" si="7"/>
        <v>31</v>
      </c>
      <c r="B48" s="112">
        <v>209051</v>
      </c>
      <c r="C48" s="79" t="s">
        <v>249</v>
      </c>
      <c r="D48" s="112" t="s">
        <v>1</v>
      </c>
      <c r="E48" s="194"/>
      <c r="F48" s="194">
        <v>13882164</v>
      </c>
      <c r="G48" s="194">
        <v>7610716.5199999996</v>
      </c>
      <c r="H48" s="351">
        <v>36</v>
      </c>
      <c r="I48" s="114">
        <v>7.2</v>
      </c>
      <c r="J48" s="362">
        <v>7.2</v>
      </c>
      <c r="K48" s="114">
        <v>0</v>
      </c>
      <c r="L48" s="114">
        <v>0</v>
      </c>
      <c r="M48" s="114">
        <v>0</v>
      </c>
      <c r="N48" s="114">
        <v>0.28000000000000003</v>
      </c>
      <c r="O48" s="114">
        <v>0</v>
      </c>
      <c r="P48" s="114">
        <v>0.98</v>
      </c>
      <c r="Q48" s="114">
        <v>0.83</v>
      </c>
      <c r="R48" s="325">
        <v>0.1</v>
      </c>
      <c r="S48" s="114">
        <v>0.1</v>
      </c>
      <c r="T48" s="311">
        <f t="shared" si="6"/>
        <v>2.29</v>
      </c>
    </row>
    <row r="49" spans="1:20" ht="42.75" x14ac:dyDescent="0.2">
      <c r="A49" s="193">
        <f t="shared" si="7"/>
        <v>32</v>
      </c>
      <c r="B49" s="112">
        <v>209064</v>
      </c>
      <c r="C49" s="79" t="s">
        <v>250</v>
      </c>
      <c r="D49" s="112" t="s">
        <v>1</v>
      </c>
      <c r="E49" s="194">
        <v>0</v>
      </c>
      <c r="F49" s="194">
        <v>19500000</v>
      </c>
      <c r="G49" s="194">
        <v>19000000</v>
      </c>
      <c r="H49" s="351">
        <v>16.3</v>
      </c>
      <c r="I49" s="114">
        <v>11</v>
      </c>
      <c r="J49" s="362">
        <v>16.3</v>
      </c>
      <c r="K49" s="114">
        <v>0</v>
      </c>
      <c r="L49" s="114">
        <v>0</v>
      </c>
      <c r="M49" s="114">
        <v>0</v>
      </c>
      <c r="N49" s="114">
        <v>5.56</v>
      </c>
      <c r="O49" s="114">
        <v>0</v>
      </c>
      <c r="P49" s="114">
        <v>0</v>
      </c>
      <c r="Q49" s="114">
        <v>0</v>
      </c>
      <c r="R49" s="321">
        <v>0</v>
      </c>
      <c r="S49" s="114">
        <v>0</v>
      </c>
      <c r="T49" s="311">
        <f t="shared" si="6"/>
        <v>5.56</v>
      </c>
    </row>
    <row r="50" spans="1:20" ht="57" x14ac:dyDescent="0.2">
      <c r="A50" s="193">
        <f t="shared" si="7"/>
        <v>33</v>
      </c>
      <c r="B50" s="112">
        <v>209679</v>
      </c>
      <c r="C50" s="79" t="s">
        <v>264</v>
      </c>
      <c r="D50" s="112" t="s">
        <v>1</v>
      </c>
      <c r="E50" s="194">
        <v>0</v>
      </c>
      <c r="F50" s="194">
        <v>16721706</v>
      </c>
      <c r="G50" s="194">
        <v>11189802.560000001</v>
      </c>
      <c r="H50" s="351">
        <v>5.4</v>
      </c>
      <c r="I50" s="114">
        <v>1.08</v>
      </c>
      <c r="J50" s="362">
        <v>1.08</v>
      </c>
      <c r="K50" s="114">
        <v>0</v>
      </c>
      <c r="L50" s="114">
        <v>0</v>
      </c>
      <c r="M50" s="114">
        <v>0</v>
      </c>
      <c r="N50" s="114">
        <v>0</v>
      </c>
      <c r="O50" s="114">
        <v>1.85</v>
      </c>
      <c r="P50" s="114">
        <v>0.16</v>
      </c>
      <c r="Q50" s="114">
        <v>0.25</v>
      </c>
      <c r="R50" s="325">
        <v>0.1</v>
      </c>
      <c r="S50" s="114">
        <v>0.91</v>
      </c>
      <c r="T50" s="311">
        <f t="shared" si="6"/>
        <v>3.27</v>
      </c>
    </row>
    <row r="51" spans="1:20" ht="57" x14ac:dyDescent="0.2">
      <c r="A51" s="193">
        <f t="shared" si="7"/>
        <v>34</v>
      </c>
      <c r="B51" s="112">
        <v>209020</v>
      </c>
      <c r="C51" s="79" t="s">
        <v>44</v>
      </c>
      <c r="D51" s="112" t="s">
        <v>1</v>
      </c>
      <c r="E51" s="194">
        <v>0</v>
      </c>
      <c r="F51" s="194">
        <v>9609682</v>
      </c>
      <c r="G51" s="194">
        <v>6153906.0800000001</v>
      </c>
      <c r="H51" s="351">
        <v>24</v>
      </c>
      <c r="I51" s="114">
        <v>15</v>
      </c>
      <c r="J51" s="362">
        <v>15</v>
      </c>
      <c r="K51" s="114">
        <v>0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2</v>
      </c>
      <c r="R51" s="325">
        <v>0.94</v>
      </c>
      <c r="S51" s="114">
        <v>0.75</v>
      </c>
      <c r="T51" s="311">
        <f t="shared" si="6"/>
        <v>3.69</v>
      </c>
    </row>
    <row r="52" spans="1:20" ht="28.5" x14ac:dyDescent="0.2">
      <c r="A52" s="193">
        <f t="shared" si="7"/>
        <v>35</v>
      </c>
      <c r="B52" s="112">
        <v>209043</v>
      </c>
      <c r="C52" s="79" t="s">
        <v>45</v>
      </c>
      <c r="D52" s="112" t="s">
        <v>1</v>
      </c>
      <c r="E52" s="194">
        <v>0</v>
      </c>
      <c r="F52" s="194">
        <v>6000000</v>
      </c>
      <c r="G52" s="194">
        <v>2254562.2400000002</v>
      </c>
      <c r="H52" s="351">
        <v>21</v>
      </c>
      <c r="I52" s="114">
        <v>18</v>
      </c>
      <c r="J52" s="362">
        <v>18</v>
      </c>
      <c r="K52" s="114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0.74</v>
      </c>
      <c r="R52" s="325">
        <v>0.35</v>
      </c>
      <c r="S52" s="114">
        <v>0</v>
      </c>
      <c r="T52" s="115">
        <f t="shared" si="6"/>
        <v>1.0899999999999999</v>
      </c>
    </row>
    <row r="53" spans="1:20" ht="57" x14ac:dyDescent="0.2">
      <c r="A53" s="193">
        <f t="shared" si="7"/>
        <v>36</v>
      </c>
      <c r="B53" s="112">
        <v>209047</v>
      </c>
      <c r="C53" s="79" t="s">
        <v>46</v>
      </c>
      <c r="D53" s="112" t="s">
        <v>1</v>
      </c>
      <c r="E53" s="194">
        <v>0</v>
      </c>
      <c r="F53" s="194">
        <v>9000000</v>
      </c>
      <c r="G53" s="194">
        <v>0</v>
      </c>
      <c r="H53" s="351">
        <v>14</v>
      </c>
      <c r="I53" s="114">
        <v>9</v>
      </c>
      <c r="J53" s="362">
        <v>9</v>
      </c>
      <c r="K53" s="114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321">
        <v>0</v>
      </c>
      <c r="S53" s="114">
        <v>0</v>
      </c>
      <c r="T53" s="311">
        <f t="shared" si="6"/>
        <v>0</v>
      </c>
    </row>
    <row r="54" spans="1:20" ht="57" x14ac:dyDescent="0.2">
      <c r="A54" s="193">
        <f t="shared" si="7"/>
        <v>37</v>
      </c>
      <c r="B54" s="112">
        <v>209677</v>
      </c>
      <c r="C54" s="79" t="s">
        <v>47</v>
      </c>
      <c r="D54" s="112" t="s">
        <v>1</v>
      </c>
      <c r="E54" s="194">
        <v>0</v>
      </c>
      <c r="F54" s="194">
        <v>8800000</v>
      </c>
      <c r="G54" s="194">
        <v>248464.33</v>
      </c>
      <c r="H54" s="351">
        <v>19.899999999999999</v>
      </c>
      <c r="I54" s="114">
        <v>3.98</v>
      </c>
      <c r="J54" s="362">
        <v>3.98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0.18</v>
      </c>
      <c r="Q54" s="114">
        <v>0</v>
      </c>
      <c r="R54" s="321">
        <v>0</v>
      </c>
      <c r="S54" s="114">
        <v>0</v>
      </c>
      <c r="T54" s="311">
        <f t="shared" si="6"/>
        <v>0.18</v>
      </c>
    </row>
    <row r="55" spans="1:20" ht="57" x14ac:dyDescent="0.2">
      <c r="A55" s="193">
        <f t="shared" si="7"/>
        <v>38</v>
      </c>
      <c r="B55" s="112">
        <v>209678</v>
      </c>
      <c r="C55" s="79" t="s">
        <v>48</v>
      </c>
      <c r="D55" s="112" t="s">
        <v>1</v>
      </c>
      <c r="E55" s="194">
        <v>0</v>
      </c>
      <c r="F55" s="194">
        <v>46000000</v>
      </c>
      <c r="G55" s="194">
        <v>44999999.880000003</v>
      </c>
      <c r="H55" s="351">
        <v>27</v>
      </c>
      <c r="I55" s="114">
        <v>5.4</v>
      </c>
      <c r="J55" s="362">
        <v>5.4</v>
      </c>
      <c r="K55" s="114">
        <v>0</v>
      </c>
      <c r="L55" s="114">
        <v>0</v>
      </c>
      <c r="M55" s="114">
        <v>0</v>
      </c>
      <c r="N55" s="114">
        <v>0</v>
      </c>
      <c r="O55" s="114">
        <v>5.45</v>
      </c>
      <c r="P55" s="114">
        <v>0.08</v>
      </c>
      <c r="Q55" s="114">
        <v>0</v>
      </c>
      <c r="R55" s="321">
        <v>0</v>
      </c>
      <c r="S55" s="114">
        <v>0.01</v>
      </c>
      <c r="T55" s="311">
        <f t="shared" si="6"/>
        <v>5.54</v>
      </c>
    </row>
    <row r="56" spans="1:20" ht="71.25" x14ac:dyDescent="0.2">
      <c r="A56" s="193">
        <f t="shared" si="7"/>
        <v>39</v>
      </c>
      <c r="B56" s="112">
        <v>209682</v>
      </c>
      <c r="C56" s="79" t="s">
        <v>49</v>
      </c>
      <c r="D56" s="112" t="s">
        <v>1</v>
      </c>
      <c r="E56" s="194">
        <v>0</v>
      </c>
      <c r="F56" s="194">
        <v>26499235</v>
      </c>
      <c r="G56" s="194">
        <v>25498138.98</v>
      </c>
      <c r="H56" s="351">
        <v>35</v>
      </c>
      <c r="I56" s="114">
        <v>7</v>
      </c>
      <c r="J56" s="362">
        <v>7</v>
      </c>
      <c r="K56" s="114">
        <v>0</v>
      </c>
      <c r="L56" s="114">
        <v>0</v>
      </c>
      <c r="M56" s="114">
        <v>0</v>
      </c>
      <c r="N56" s="114">
        <v>1.1100000000000001</v>
      </c>
      <c r="O56" s="114">
        <v>0.14000000000000001</v>
      </c>
      <c r="P56" s="114">
        <v>0.67</v>
      </c>
      <c r="Q56" s="114">
        <v>2.81</v>
      </c>
      <c r="R56" s="325">
        <v>1.27</v>
      </c>
      <c r="S56" s="114">
        <v>0.2</v>
      </c>
      <c r="T56" s="311">
        <f t="shared" si="6"/>
        <v>6.2</v>
      </c>
    </row>
    <row r="57" spans="1:20" ht="57" x14ac:dyDescent="0.2">
      <c r="A57" s="193">
        <f t="shared" si="7"/>
        <v>40</v>
      </c>
      <c r="B57" s="112">
        <v>209708</v>
      </c>
      <c r="C57" s="79" t="s">
        <v>50</v>
      </c>
      <c r="D57" s="112" t="s">
        <v>1</v>
      </c>
      <c r="E57" s="194">
        <v>0</v>
      </c>
      <c r="F57" s="194">
        <v>17000000</v>
      </c>
      <c r="G57" s="194">
        <v>1252155.3400000001</v>
      </c>
      <c r="H57" s="351">
        <v>32</v>
      </c>
      <c r="I57" s="114">
        <v>6.4</v>
      </c>
      <c r="J57" s="362">
        <v>6.4</v>
      </c>
      <c r="K57" s="114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0.17</v>
      </c>
      <c r="R57" s="321">
        <v>0</v>
      </c>
      <c r="S57" s="114">
        <v>0</v>
      </c>
      <c r="T57" s="311">
        <f t="shared" si="6"/>
        <v>0.17</v>
      </c>
    </row>
    <row r="58" spans="1:20" ht="54.75" customHeight="1" thickBot="1" x14ac:dyDescent="0.25">
      <c r="A58" s="327">
        <v>41</v>
      </c>
      <c r="B58" s="328">
        <v>209837</v>
      </c>
      <c r="C58" s="329" t="s">
        <v>411</v>
      </c>
      <c r="D58" s="328" t="s">
        <v>1</v>
      </c>
      <c r="E58" s="329"/>
      <c r="F58" s="330">
        <v>3250000</v>
      </c>
      <c r="G58" s="330">
        <v>0</v>
      </c>
      <c r="H58" s="352">
        <v>23</v>
      </c>
      <c r="I58" s="331">
        <v>1.1299999999999999</v>
      </c>
      <c r="J58" s="363">
        <v>0</v>
      </c>
      <c r="K58" s="331">
        <v>0</v>
      </c>
      <c r="L58" s="331">
        <v>0</v>
      </c>
      <c r="M58" s="331">
        <v>0</v>
      </c>
      <c r="N58" s="331">
        <v>0</v>
      </c>
      <c r="O58" s="331">
        <v>0</v>
      </c>
      <c r="P58" s="331">
        <v>0</v>
      </c>
      <c r="Q58" s="331">
        <v>0</v>
      </c>
      <c r="R58" s="337">
        <v>0</v>
      </c>
      <c r="S58" s="331">
        <v>0</v>
      </c>
      <c r="T58" s="338">
        <f t="shared" si="6"/>
        <v>0</v>
      </c>
    </row>
    <row r="59" spans="1:20" ht="15.75" thickBot="1" x14ac:dyDescent="0.3">
      <c r="A59" s="216"/>
      <c r="B59" s="196"/>
      <c r="C59" s="197"/>
      <c r="D59" s="196"/>
      <c r="E59" s="198">
        <f>SUM(E32:E57)</f>
        <v>35000000</v>
      </c>
      <c r="F59" s="198">
        <f t="shared" ref="F59:R59" si="8">SUM(F32:F58)</f>
        <v>528064328</v>
      </c>
      <c r="G59" s="198">
        <f t="shared" si="8"/>
        <v>385932855.41000003</v>
      </c>
      <c r="H59" s="200">
        <f>SUM(H32:H58)</f>
        <v>502.7</v>
      </c>
      <c r="I59" s="199">
        <f t="shared" si="8"/>
        <v>233.34</v>
      </c>
      <c r="J59" s="364">
        <f t="shared" si="8"/>
        <v>223.06</v>
      </c>
      <c r="K59" s="199">
        <f t="shared" si="8"/>
        <v>0</v>
      </c>
      <c r="L59" s="199">
        <f t="shared" si="8"/>
        <v>0</v>
      </c>
      <c r="M59" s="199">
        <f t="shared" si="8"/>
        <v>0</v>
      </c>
      <c r="N59" s="199">
        <f t="shared" si="8"/>
        <v>50.96</v>
      </c>
      <c r="O59" s="199">
        <f t="shared" si="8"/>
        <v>18</v>
      </c>
      <c r="P59" s="199">
        <f t="shared" si="8"/>
        <v>13.760000000000002</v>
      </c>
      <c r="Q59" s="200">
        <f t="shared" si="8"/>
        <v>22.82</v>
      </c>
      <c r="R59" s="200">
        <f t="shared" si="8"/>
        <v>16.79</v>
      </c>
      <c r="S59" s="200">
        <f>SUM(S32:S58)</f>
        <v>12.009999999999998</v>
      </c>
      <c r="T59" s="201">
        <f t="shared" si="6"/>
        <v>134.34</v>
      </c>
    </row>
    <row r="60" spans="1:20" ht="15.75" thickBot="1" x14ac:dyDescent="0.25">
      <c r="A60" s="402" t="s">
        <v>71</v>
      </c>
      <c r="B60" s="403"/>
      <c r="C60" s="403"/>
      <c r="D60" s="403"/>
      <c r="E60" s="403"/>
      <c r="F60" s="403"/>
      <c r="O60" s="205"/>
    </row>
    <row r="61" spans="1:20" ht="57" x14ac:dyDescent="0.2">
      <c r="A61" s="206">
        <v>42</v>
      </c>
      <c r="B61" s="207">
        <v>2431</v>
      </c>
      <c r="C61" s="76" t="s">
        <v>51</v>
      </c>
      <c r="D61" s="207" t="s">
        <v>1</v>
      </c>
      <c r="E61" s="208">
        <v>25000000</v>
      </c>
      <c r="F61" s="208">
        <v>25000000</v>
      </c>
      <c r="G61" s="208">
        <v>0</v>
      </c>
      <c r="H61" s="350">
        <v>9.0299999999999994</v>
      </c>
      <c r="I61" s="209">
        <v>4.5199999999999996</v>
      </c>
      <c r="J61" s="361">
        <v>6</v>
      </c>
      <c r="K61" s="209">
        <v>0</v>
      </c>
      <c r="L61" s="209">
        <v>0</v>
      </c>
      <c r="M61" s="209">
        <v>0</v>
      </c>
      <c r="N61" s="209">
        <v>0</v>
      </c>
      <c r="O61" s="209">
        <v>0</v>
      </c>
      <c r="P61" s="209">
        <v>0</v>
      </c>
      <c r="Q61" s="209">
        <v>0</v>
      </c>
      <c r="R61" s="209">
        <v>0</v>
      </c>
      <c r="S61" s="209">
        <v>0</v>
      </c>
      <c r="T61" s="210">
        <f t="shared" si="6"/>
        <v>0</v>
      </c>
    </row>
    <row r="62" spans="1:20" ht="99.75" x14ac:dyDescent="0.2">
      <c r="A62" s="193">
        <f t="shared" si="7"/>
        <v>43</v>
      </c>
      <c r="B62" s="112">
        <v>6412</v>
      </c>
      <c r="C62" s="79" t="s">
        <v>52</v>
      </c>
      <c r="D62" s="112" t="s">
        <v>1</v>
      </c>
      <c r="E62" s="194">
        <v>5000000</v>
      </c>
      <c r="F62" s="194">
        <v>0</v>
      </c>
      <c r="G62" s="194">
        <v>0</v>
      </c>
      <c r="H62" s="351">
        <v>13</v>
      </c>
      <c r="I62" s="114">
        <v>4.8</v>
      </c>
      <c r="J62" s="362">
        <v>7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  <c r="T62" s="115">
        <f t="shared" si="6"/>
        <v>0</v>
      </c>
    </row>
    <row r="63" spans="1:20" ht="71.25" x14ac:dyDescent="0.2">
      <c r="A63" s="193">
        <f t="shared" si="7"/>
        <v>44</v>
      </c>
      <c r="B63" s="112">
        <v>10109</v>
      </c>
      <c r="C63" s="79" t="s">
        <v>53</v>
      </c>
      <c r="D63" s="112" t="s">
        <v>1</v>
      </c>
      <c r="E63" s="194">
        <v>20000000</v>
      </c>
      <c r="F63" s="194">
        <v>0</v>
      </c>
      <c r="G63" s="194">
        <v>0</v>
      </c>
      <c r="H63" s="351">
        <v>8</v>
      </c>
      <c r="I63" s="114">
        <v>4.2</v>
      </c>
      <c r="J63" s="362">
        <v>0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  <c r="T63" s="115">
        <f t="shared" si="6"/>
        <v>0</v>
      </c>
    </row>
    <row r="64" spans="1:20" ht="71.25" x14ac:dyDescent="0.2">
      <c r="A64" s="193">
        <f t="shared" si="7"/>
        <v>45</v>
      </c>
      <c r="B64" s="112">
        <v>15149</v>
      </c>
      <c r="C64" s="79" t="s">
        <v>54</v>
      </c>
      <c r="D64" s="112" t="s">
        <v>1</v>
      </c>
      <c r="E64" s="194">
        <v>40000000</v>
      </c>
      <c r="F64" s="194">
        <v>7000000</v>
      </c>
      <c r="G64" s="194">
        <v>3219739.81</v>
      </c>
      <c r="H64" s="351">
        <v>15</v>
      </c>
      <c r="I64" s="114">
        <v>6.4</v>
      </c>
      <c r="J64" s="362">
        <v>9</v>
      </c>
      <c r="K64" s="114">
        <v>0</v>
      </c>
      <c r="L64" s="114">
        <v>0</v>
      </c>
      <c r="M64" s="114">
        <v>0</v>
      </c>
      <c r="N64" s="114">
        <v>0</v>
      </c>
      <c r="O64" s="114">
        <v>0</v>
      </c>
      <c r="P64" s="114">
        <v>0</v>
      </c>
      <c r="Q64" s="114">
        <v>0</v>
      </c>
      <c r="R64" s="312">
        <v>0.34</v>
      </c>
      <c r="S64" s="114">
        <v>0.75</v>
      </c>
      <c r="T64" s="115">
        <f t="shared" si="6"/>
        <v>1.0900000000000001</v>
      </c>
    </row>
    <row r="65" spans="1:20" ht="42.75" x14ac:dyDescent="0.2">
      <c r="A65" s="193">
        <f t="shared" si="7"/>
        <v>46</v>
      </c>
      <c r="B65" s="112">
        <v>34968</v>
      </c>
      <c r="C65" s="79" t="s">
        <v>55</v>
      </c>
      <c r="D65" s="112" t="s">
        <v>1</v>
      </c>
      <c r="E65" s="194">
        <v>35014763</v>
      </c>
      <c r="F65" s="194">
        <v>38700000</v>
      </c>
      <c r="G65" s="194">
        <v>24555627.93</v>
      </c>
      <c r="H65" s="351">
        <v>10</v>
      </c>
      <c r="I65" s="114">
        <v>5</v>
      </c>
      <c r="J65" s="362">
        <v>4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4">
        <v>0.46</v>
      </c>
      <c r="Q65" s="114">
        <v>0.35</v>
      </c>
      <c r="R65" s="312">
        <v>0.45</v>
      </c>
      <c r="S65" s="114">
        <v>1.54</v>
      </c>
      <c r="T65" s="115">
        <f t="shared" si="6"/>
        <v>2.8</v>
      </c>
    </row>
    <row r="66" spans="1:20" ht="42.75" x14ac:dyDescent="0.2">
      <c r="A66" s="193">
        <v>47</v>
      </c>
      <c r="B66" s="112">
        <v>34972</v>
      </c>
      <c r="C66" s="79" t="s">
        <v>416</v>
      </c>
      <c r="D66" s="112" t="s">
        <v>1</v>
      </c>
      <c r="E66" s="194">
        <v>0</v>
      </c>
      <c r="F66" s="194">
        <v>0</v>
      </c>
      <c r="G66" s="194">
        <v>0</v>
      </c>
      <c r="H66" s="351">
        <v>4</v>
      </c>
      <c r="I66" s="114">
        <v>1</v>
      </c>
      <c r="J66" s="362">
        <v>0</v>
      </c>
      <c r="K66" s="114">
        <v>0</v>
      </c>
      <c r="L66" s="114">
        <v>0</v>
      </c>
      <c r="M66" s="114">
        <v>0</v>
      </c>
      <c r="N66" s="114">
        <v>0</v>
      </c>
      <c r="O66" s="114">
        <v>0</v>
      </c>
      <c r="P66" s="114">
        <v>0</v>
      </c>
      <c r="Q66" s="114">
        <v>0</v>
      </c>
      <c r="R66" s="114">
        <v>0</v>
      </c>
      <c r="S66" s="114">
        <v>0</v>
      </c>
      <c r="T66" s="115">
        <f t="shared" si="6"/>
        <v>0</v>
      </c>
    </row>
    <row r="67" spans="1:20" ht="57" x14ac:dyDescent="0.2">
      <c r="A67" s="193">
        <f t="shared" si="7"/>
        <v>48</v>
      </c>
      <c r="B67" s="112">
        <v>34973</v>
      </c>
      <c r="C67" s="79" t="s">
        <v>56</v>
      </c>
      <c r="D67" s="112" t="s">
        <v>1</v>
      </c>
      <c r="E67" s="194">
        <v>30000000</v>
      </c>
      <c r="F67" s="194">
        <v>8500000</v>
      </c>
      <c r="G67" s="194">
        <v>8291020.1299999999</v>
      </c>
      <c r="H67" s="351">
        <v>6</v>
      </c>
      <c r="I67" s="114">
        <v>4</v>
      </c>
      <c r="J67" s="362">
        <v>0</v>
      </c>
      <c r="K67" s="114">
        <v>0</v>
      </c>
      <c r="L67" s="114">
        <v>0</v>
      </c>
      <c r="M67" s="114">
        <v>0</v>
      </c>
      <c r="N67" s="114">
        <v>0</v>
      </c>
      <c r="O67" s="114">
        <v>0</v>
      </c>
      <c r="P67" s="114">
        <v>0</v>
      </c>
      <c r="Q67" s="114">
        <v>0</v>
      </c>
      <c r="R67" s="114">
        <v>0</v>
      </c>
      <c r="S67" s="114">
        <v>0</v>
      </c>
      <c r="T67" s="115">
        <f t="shared" si="6"/>
        <v>0</v>
      </c>
    </row>
    <row r="68" spans="1:20" ht="57" x14ac:dyDescent="0.2">
      <c r="A68" s="193">
        <v>48</v>
      </c>
      <c r="B68" s="112">
        <v>34976</v>
      </c>
      <c r="C68" s="79" t="s">
        <v>417</v>
      </c>
      <c r="D68" s="112" t="s">
        <v>1</v>
      </c>
      <c r="E68" s="194">
        <v>0</v>
      </c>
      <c r="F68" s="194">
        <v>0</v>
      </c>
      <c r="G68" s="194">
        <v>0</v>
      </c>
      <c r="H68" s="351">
        <v>1.86</v>
      </c>
      <c r="I68" s="114">
        <v>1</v>
      </c>
      <c r="J68" s="362">
        <v>0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  <c r="T68" s="115">
        <f t="shared" si="6"/>
        <v>0</v>
      </c>
    </row>
    <row r="69" spans="1:20" ht="42.75" x14ac:dyDescent="0.2">
      <c r="A69" s="193">
        <f t="shared" si="7"/>
        <v>49</v>
      </c>
      <c r="B69" s="112">
        <v>34978</v>
      </c>
      <c r="C69" s="79" t="s">
        <v>418</v>
      </c>
      <c r="D69" s="112" t="s">
        <v>1</v>
      </c>
      <c r="E69" s="194">
        <v>0</v>
      </c>
      <c r="F69" s="194">
        <v>0</v>
      </c>
      <c r="G69" s="194">
        <v>0</v>
      </c>
      <c r="H69" s="351">
        <v>3</v>
      </c>
      <c r="I69" s="114">
        <v>1</v>
      </c>
      <c r="J69" s="362">
        <v>0</v>
      </c>
      <c r="K69" s="114">
        <v>0</v>
      </c>
      <c r="L69" s="114">
        <v>0</v>
      </c>
      <c r="M69" s="114">
        <v>0</v>
      </c>
      <c r="N69" s="114">
        <v>0</v>
      </c>
      <c r="O69" s="114">
        <v>0</v>
      </c>
      <c r="P69" s="114">
        <v>0</v>
      </c>
      <c r="Q69" s="114">
        <v>0</v>
      </c>
      <c r="R69" s="114">
        <v>0</v>
      </c>
      <c r="S69" s="114">
        <v>0</v>
      </c>
      <c r="T69" s="115">
        <f t="shared" si="6"/>
        <v>0</v>
      </c>
    </row>
    <row r="70" spans="1:20" ht="57" x14ac:dyDescent="0.2">
      <c r="A70" s="193">
        <v>49</v>
      </c>
      <c r="B70" s="112">
        <v>37470</v>
      </c>
      <c r="C70" s="79" t="s">
        <v>57</v>
      </c>
      <c r="D70" s="112" t="s">
        <v>1</v>
      </c>
      <c r="E70" s="194">
        <v>30000000</v>
      </c>
      <c r="F70" s="194">
        <v>0</v>
      </c>
      <c r="G70" s="194">
        <v>0</v>
      </c>
      <c r="H70" s="351">
        <v>19</v>
      </c>
      <c r="I70" s="114">
        <v>8.65</v>
      </c>
      <c r="J70" s="362">
        <v>2</v>
      </c>
      <c r="K70" s="114">
        <v>0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  <c r="T70" s="115">
        <f t="shared" si="6"/>
        <v>0</v>
      </c>
    </row>
    <row r="71" spans="1:20" ht="42.75" x14ac:dyDescent="0.2">
      <c r="A71" s="193">
        <f t="shared" si="7"/>
        <v>50</v>
      </c>
      <c r="B71" s="112">
        <v>37502</v>
      </c>
      <c r="C71" s="79" t="s">
        <v>58</v>
      </c>
      <c r="D71" s="112" t="s">
        <v>1</v>
      </c>
      <c r="E71" s="194">
        <v>5000000</v>
      </c>
      <c r="F71" s="194">
        <v>0</v>
      </c>
      <c r="G71" s="194">
        <v>0</v>
      </c>
      <c r="H71" s="351">
        <v>6.34</v>
      </c>
      <c r="I71" s="114">
        <v>3.6</v>
      </c>
      <c r="J71" s="362">
        <v>3</v>
      </c>
      <c r="K71" s="114">
        <v>0</v>
      </c>
      <c r="L71" s="114">
        <v>0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0</v>
      </c>
      <c r="S71" s="114">
        <v>0</v>
      </c>
      <c r="T71" s="115">
        <f t="shared" si="6"/>
        <v>0</v>
      </c>
    </row>
    <row r="72" spans="1:20" ht="57" x14ac:dyDescent="0.2">
      <c r="A72" s="193">
        <v>50</v>
      </c>
      <c r="B72" s="112">
        <v>4339</v>
      </c>
      <c r="C72" s="79" t="s">
        <v>419</v>
      </c>
      <c r="D72" s="112" t="s">
        <v>1</v>
      </c>
      <c r="E72" s="194">
        <v>0</v>
      </c>
      <c r="F72" s="194">
        <v>5750182</v>
      </c>
      <c r="G72" s="194">
        <v>0</v>
      </c>
      <c r="H72" s="351">
        <v>8</v>
      </c>
      <c r="I72" s="114">
        <v>1</v>
      </c>
      <c r="J72" s="362">
        <v>0</v>
      </c>
      <c r="K72" s="114">
        <v>0</v>
      </c>
      <c r="L72" s="114">
        <v>0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0</v>
      </c>
      <c r="S72" s="114">
        <v>0</v>
      </c>
      <c r="T72" s="115">
        <f t="shared" si="6"/>
        <v>0</v>
      </c>
    </row>
    <row r="73" spans="1:20" ht="42.75" x14ac:dyDescent="0.2">
      <c r="A73" s="193">
        <f t="shared" si="7"/>
        <v>51</v>
      </c>
      <c r="B73" s="112">
        <v>59458</v>
      </c>
      <c r="C73" s="79" t="s">
        <v>59</v>
      </c>
      <c r="D73" s="112" t="s">
        <v>1</v>
      </c>
      <c r="E73" s="194">
        <v>0</v>
      </c>
      <c r="F73" s="194">
        <v>8000000</v>
      </c>
      <c r="G73" s="194">
        <v>0</v>
      </c>
      <c r="H73" s="351">
        <v>5</v>
      </c>
      <c r="I73" s="114">
        <v>2.78</v>
      </c>
      <c r="J73" s="362">
        <v>0</v>
      </c>
      <c r="K73" s="114">
        <v>0</v>
      </c>
      <c r="L73" s="114">
        <v>0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0</v>
      </c>
      <c r="S73" s="114">
        <v>0</v>
      </c>
      <c r="T73" s="115">
        <f t="shared" si="6"/>
        <v>0</v>
      </c>
    </row>
    <row r="74" spans="1:20" ht="71.25" x14ac:dyDescent="0.2">
      <c r="A74" s="193">
        <v>51</v>
      </c>
      <c r="B74" s="112">
        <v>66159</v>
      </c>
      <c r="C74" s="79" t="s">
        <v>60</v>
      </c>
      <c r="D74" s="112" t="s">
        <v>1</v>
      </c>
      <c r="E74" s="194">
        <v>70000000</v>
      </c>
      <c r="F74" s="194">
        <v>47000000</v>
      </c>
      <c r="G74" s="194">
        <v>29805145.390000001</v>
      </c>
      <c r="H74" s="351">
        <v>56.75</v>
      </c>
      <c r="I74" s="114">
        <v>7.2</v>
      </c>
      <c r="J74" s="362">
        <v>6</v>
      </c>
      <c r="K74" s="114">
        <v>0</v>
      </c>
      <c r="L74" s="114">
        <v>0</v>
      </c>
      <c r="M74" s="114">
        <v>0</v>
      </c>
      <c r="N74" s="114">
        <v>0.92</v>
      </c>
      <c r="O74" s="114">
        <v>0</v>
      </c>
      <c r="P74" s="114">
        <v>0</v>
      </c>
      <c r="Q74" s="114">
        <v>0</v>
      </c>
      <c r="R74" s="312">
        <v>1.1299999999999999</v>
      </c>
      <c r="S74" s="114">
        <v>1.46</v>
      </c>
      <c r="T74" s="115">
        <f t="shared" si="6"/>
        <v>3.51</v>
      </c>
    </row>
    <row r="75" spans="1:20" ht="57" x14ac:dyDescent="0.2">
      <c r="A75" s="193">
        <f t="shared" si="7"/>
        <v>52</v>
      </c>
      <c r="B75" s="112">
        <v>75943</v>
      </c>
      <c r="C75" s="79" t="s">
        <v>61</v>
      </c>
      <c r="D75" s="112" t="s">
        <v>1</v>
      </c>
      <c r="E75" s="194">
        <v>10000000</v>
      </c>
      <c r="F75" s="194">
        <v>0</v>
      </c>
      <c r="G75" s="194">
        <v>0</v>
      </c>
      <c r="H75" s="351">
        <v>36.799999999999997</v>
      </c>
      <c r="I75" s="114">
        <v>14</v>
      </c>
      <c r="J75" s="362">
        <v>0</v>
      </c>
      <c r="K75" s="114">
        <v>0</v>
      </c>
      <c r="L75" s="114">
        <v>0</v>
      </c>
      <c r="M75" s="114">
        <v>0</v>
      </c>
      <c r="N75" s="114">
        <v>0</v>
      </c>
      <c r="O75" s="114">
        <v>0</v>
      </c>
      <c r="P75" s="114">
        <v>0</v>
      </c>
      <c r="Q75" s="114">
        <v>0</v>
      </c>
      <c r="R75" s="114">
        <v>0</v>
      </c>
      <c r="S75" s="114">
        <v>0</v>
      </c>
      <c r="T75" s="115">
        <f t="shared" si="6"/>
        <v>0</v>
      </c>
    </row>
    <row r="76" spans="1:20" ht="57" x14ac:dyDescent="0.2">
      <c r="A76" s="193">
        <v>52</v>
      </c>
      <c r="B76" s="112">
        <v>96096</v>
      </c>
      <c r="C76" s="79" t="s">
        <v>62</v>
      </c>
      <c r="D76" s="112" t="s">
        <v>1</v>
      </c>
      <c r="E76" s="194">
        <v>5000000</v>
      </c>
      <c r="F76" s="194">
        <v>0</v>
      </c>
      <c r="G76" s="194">
        <v>0</v>
      </c>
      <c r="H76" s="351">
        <v>13.9</v>
      </c>
      <c r="I76" s="114">
        <v>2.5</v>
      </c>
      <c r="J76" s="362">
        <v>0</v>
      </c>
      <c r="K76" s="114">
        <v>0</v>
      </c>
      <c r="L76" s="114">
        <v>0</v>
      </c>
      <c r="M76" s="114">
        <v>0</v>
      </c>
      <c r="N76" s="114">
        <v>0</v>
      </c>
      <c r="O76" s="114">
        <v>0</v>
      </c>
      <c r="P76" s="114">
        <v>0</v>
      </c>
      <c r="Q76" s="114">
        <v>0</v>
      </c>
      <c r="R76" s="114">
        <v>0</v>
      </c>
      <c r="S76" s="114">
        <v>0</v>
      </c>
      <c r="T76" s="115">
        <f t="shared" si="6"/>
        <v>0</v>
      </c>
    </row>
    <row r="77" spans="1:20" ht="85.5" x14ac:dyDescent="0.2">
      <c r="A77" s="193">
        <f t="shared" si="7"/>
        <v>53</v>
      </c>
      <c r="B77" s="112">
        <v>102580</v>
      </c>
      <c r="C77" s="79" t="s">
        <v>63</v>
      </c>
      <c r="D77" s="112" t="s">
        <v>1</v>
      </c>
      <c r="E77" s="194">
        <v>10000000</v>
      </c>
      <c r="F77" s="194">
        <v>0</v>
      </c>
      <c r="G77" s="194">
        <v>0</v>
      </c>
      <c r="H77" s="351">
        <v>13.9</v>
      </c>
      <c r="I77" s="114">
        <v>4.5999999999999996</v>
      </c>
      <c r="J77" s="362">
        <v>6</v>
      </c>
      <c r="K77" s="114">
        <v>0</v>
      </c>
      <c r="L77" s="114">
        <v>0</v>
      </c>
      <c r="M77" s="114">
        <v>0</v>
      </c>
      <c r="N77" s="114">
        <v>0</v>
      </c>
      <c r="O77" s="114">
        <v>0</v>
      </c>
      <c r="P77" s="114">
        <v>0</v>
      </c>
      <c r="Q77" s="114">
        <v>0</v>
      </c>
      <c r="R77" s="114">
        <v>0</v>
      </c>
      <c r="S77" s="114">
        <v>0</v>
      </c>
      <c r="T77" s="115">
        <f t="shared" si="6"/>
        <v>0</v>
      </c>
    </row>
    <row r="78" spans="1:20" ht="42.75" x14ac:dyDescent="0.2">
      <c r="A78" s="193">
        <v>53</v>
      </c>
      <c r="B78" s="112">
        <v>189880</v>
      </c>
      <c r="C78" s="79" t="s">
        <v>64</v>
      </c>
      <c r="D78" s="112" t="s">
        <v>1</v>
      </c>
      <c r="E78" s="194">
        <v>15000000</v>
      </c>
      <c r="F78" s="194">
        <v>13500000</v>
      </c>
      <c r="G78" s="194">
        <v>10701461.640000001</v>
      </c>
      <c r="H78" s="351">
        <v>14.6</v>
      </c>
      <c r="I78" s="114">
        <v>8.5</v>
      </c>
      <c r="J78" s="362">
        <v>4</v>
      </c>
      <c r="K78" s="114">
        <v>0</v>
      </c>
      <c r="L78" s="114">
        <v>0</v>
      </c>
      <c r="M78" s="114">
        <v>0</v>
      </c>
      <c r="N78" s="114">
        <v>0.8</v>
      </c>
      <c r="O78" s="114">
        <v>0.64</v>
      </c>
      <c r="P78" s="114">
        <v>0</v>
      </c>
      <c r="Q78" s="114">
        <v>0.21</v>
      </c>
      <c r="R78" s="312">
        <v>0.4</v>
      </c>
      <c r="S78" s="114">
        <v>0</v>
      </c>
      <c r="T78" s="115">
        <f t="shared" si="6"/>
        <v>2.0499999999999998</v>
      </c>
    </row>
    <row r="79" spans="1:20" ht="42.75" x14ac:dyDescent="0.2">
      <c r="A79" s="193">
        <f t="shared" si="7"/>
        <v>54</v>
      </c>
      <c r="B79" s="112">
        <v>190088</v>
      </c>
      <c r="C79" s="79" t="s">
        <v>65</v>
      </c>
      <c r="D79" s="112" t="s">
        <v>1</v>
      </c>
      <c r="E79" s="194">
        <v>500000</v>
      </c>
      <c r="F79" s="194">
        <v>0</v>
      </c>
      <c r="G79" s="194">
        <v>0</v>
      </c>
      <c r="H79" s="351">
        <v>36</v>
      </c>
      <c r="I79" s="114">
        <v>12</v>
      </c>
      <c r="J79" s="362">
        <v>1</v>
      </c>
      <c r="K79" s="114">
        <v>0</v>
      </c>
      <c r="L79" s="114">
        <v>0</v>
      </c>
      <c r="M79" s="114">
        <v>0</v>
      </c>
      <c r="N79" s="114">
        <v>0</v>
      </c>
      <c r="O79" s="114">
        <v>0</v>
      </c>
      <c r="P79" s="114">
        <v>0</v>
      </c>
      <c r="Q79" s="114">
        <v>0</v>
      </c>
      <c r="R79" s="114">
        <v>0</v>
      </c>
      <c r="S79" s="114">
        <v>0</v>
      </c>
      <c r="T79" s="115">
        <f t="shared" si="6"/>
        <v>0</v>
      </c>
    </row>
    <row r="80" spans="1:20" ht="42.75" x14ac:dyDescent="0.2">
      <c r="A80" s="193">
        <v>54</v>
      </c>
      <c r="B80" s="112">
        <v>190113</v>
      </c>
      <c r="C80" s="79" t="s">
        <v>66</v>
      </c>
      <c r="D80" s="112" t="s">
        <v>1</v>
      </c>
      <c r="E80" s="194">
        <v>480000</v>
      </c>
      <c r="F80" s="194">
        <v>480000</v>
      </c>
      <c r="G80" s="194">
        <v>251643.44</v>
      </c>
      <c r="H80" s="351">
        <v>6</v>
      </c>
      <c r="I80" s="114">
        <v>6</v>
      </c>
      <c r="J80" s="362">
        <v>1</v>
      </c>
      <c r="K80" s="114">
        <v>0</v>
      </c>
      <c r="L80" s="114">
        <v>0</v>
      </c>
      <c r="M80" s="114">
        <v>0</v>
      </c>
      <c r="N80" s="114">
        <v>1</v>
      </c>
      <c r="O80" s="114">
        <v>0</v>
      </c>
      <c r="P80" s="114">
        <v>0</v>
      </c>
      <c r="Q80" s="114">
        <v>0</v>
      </c>
      <c r="R80" s="114">
        <v>0</v>
      </c>
      <c r="S80" s="114">
        <v>0</v>
      </c>
      <c r="T80" s="115">
        <f t="shared" si="6"/>
        <v>1</v>
      </c>
    </row>
    <row r="81" spans="1:20" ht="28.5" x14ac:dyDescent="0.2">
      <c r="A81" s="193">
        <f t="shared" si="7"/>
        <v>55</v>
      </c>
      <c r="B81" s="112">
        <v>190116</v>
      </c>
      <c r="C81" s="79" t="s">
        <v>67</v>
      </c>
      <c r="D81" s="112" t="s">
        <v>1</v>
      </c>
      <c r="E81" s="194">
        <v>400000</v>
      </c>
      <c r="F81" s="194">
        <v>0</v>
      </c>
      <c r="G81" s="194">
        <v>0</v>
      </c>
      <c r="H81" s="351">
        <v>5</v>
      </c>
      <c r="I81" s="114">
        <v>5</v>
      </c>
      <c r="J81" s="362">
        <v>1</v>
      </c>
      <c r="K81" s="114">
        <v>0</v>
      </c>
      <c r="L81" s="114">
        <v>0</v>
      </c>
      <c r="M81" s="114">
        <v>0</v>
      </c>
      <c r="N81" s="114">
        <v>0</v>
      </c>
      <c r="O81" s="114">
        <v>0</v>
      </c>
      <c r="P81" s="114">
        <v>0</v>
      </c>
      <c r="Q81" s="114">
        <v>0</v>
      </c>
      <c r="R81" s="114">
        <v>0</v>
      </c>
      <c r="S81" s="114">
        <v>0</v>
      </c>
      <c r="T81" s="115">
        <f t="shared" si="6"/>
        <v>0</v>
      </c>
    </row>
    <row r="82" spans="1:20" ht="42.75" x14ac:dyDescent="0.2">
      <c r="A82" s="193">
        <v>55</v>
      </c>
      <c r="B82" s="112">
        <v>190117</v>
      </c>
      <c r="C82" s="79" t="s">
        <v>68</v>
      </c>
      <c r="D82" s="112" t="s">
        <v>1</v>
      </c>
      <c r="E82" s="194">
        <v>80000</v>
      </c>
      <c r="F82" s="194">
        <v>80000</v>
      </c>
      <c r="G82" s="194">
        <v>0</v>
      </c>
      <c r="H82" s="351">
        <v>2</v>
      </c>
      <c r="I82" s="114">
        <v>2</v>
      </c>
      <c r="J82" s="362">
        <v>1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  <c r="R82" s="114">
        <v>0</v>
      </c>
      <c r="S82" s="114">
        <v>0</v>
      </c>
      <c r="T82" s="115">
        <f t="shared" si="6"/>
        <v>0</v>
      </c>
    </row>
    <row r="83" spans="1:20" ht="71.25" x14ac:dyDescent="0.2">
      <c r="A83" s="193">
        <f t="shared" si="7"/>
        <v>56</v>
      </c>
      <c r="B83" s="112">
        <v>190125</v>
      </c>
      <c r="C83" s="79" t="s">
        <v>69</v>
      </c>
      <c r="D83" s="112" t="s">
        <v>1</v>
      </c>
      <c r="E83" s="194">
        <v>500000</v>
      </c>
      <c r="F83" s="194">
        <v>0</v>
      </c>
      <c r="G83" s="194">
        <v>0</v>
      </c>
      <c r="H83" s="351">
        <v>13</v>
      </c>
      <c r="I83" s="114">
        <v>6</v>
      </c>
      <c r="J83" s="362">
        <v>1</v>
      </c>
      <c r="K83" s="114">
        <v>0</v>
      </c>
      <c r="L83" s="114">
        <v>0</v>
      </c>
      <c r="M83" s="114">
        <v>0</v>
      </c>
      <c r="N83" s="114">
        <v>0</v>
      </c>
      <c r="O83" s="114">
        <v>0</v>
      </c>
      <c r="P83" s="114">
        <v>0</v>
      </c>
      <c r="Q83" s="114">
        <v>0</v>
      </c>
      <c r="R83" s="114">
        <v>0</v>
      </c>
      <c r="S83" s="114">
        <v>0</v>
      </c>
      <c r="T83" s="115">
        <f t="shared" si="6"/>
        <v>0</v>
      </c>
    </row>
    <row r="84" spans="1:20" ht="29.25" thickBot="1" x14ac:dyDescent="0.25">
      <c r="A84" s="327">
        <v>56</v>
      </c>
      <c r="B84" s="328">
        <v>190126</v>
      </c>
      <c r="C84" s="329" t="s">
        <v>70</v>
      </c>
      <c r="D84" s="328" t="s">
        <v>1</v>
      </c>
      <c r="E84" s="330">
        <v>30000000</v>
      </c>
      <c r="F84" s="330">
        <v>57268975</v>
      </c>
      <c r="G84" s="330">
        <v>57268974.670000002</v>
      </c>
      <c r="H84" s="352">
        <v>31</v>
      </c>
      <c r="I84" s="331">
        <v>14</v>
      </c>
      <c r="J84" s="363">
        <v>8</v>
      </c>
      <c r="K84" s="331">
        <v>0</v>
      </c>
      <c r="L84" s="331">
        <v>0</v>
      </c>
      <c r="M84" s="331">
        <v>0</v>
      </c>
      <c r="N84" s="331">
        <v>5.32</v>
      </c>
      <c r="O84" s="331">
        <v>0.64</v>
      </c>
      <c r="P84" s="331">
        <v>0</v>
      </c>
      <c r="Q84" s="331">
        <v>0</v>
      </c>
      <c r="R84" s="331">
        <v>0</v>
      </c>
      <c r="S84" s="331">
        <v>0</v>
      </c>
      <c r="T84" s="336">
        <f t="shared" si="6"/>
        <v>5.96</v>
      </c>
    </row>
    <row r="85" spans="1:20" ht="15.75" thickBot="1" x14ac:dyDescent="0.3">
      <c r="A85" s="211"/>
      <c r="B85" s="212"/>
      <c r="C85" s="213"/>
      <c r="D85" s="212"/>
      <c r="E85" s="198">
        <f t="shared" ref="E85:P85" si="9">SUM(E61:E84)</f>
        <v>331974763</v>
      </c>
      <c r="F85" s="198">
        <f t="shared" si="9"/>
        <v>211279157</v>
      </c>
      <c r="G85" s="198">
        <f t="shared" si="9"/>
        <v>134093613.01000001</v>
      </c>
      <c r="H85" s="200">
        <f>SUM(H61:H84)</f>
        <v>337.18000000000006</v>
      </c>
      <c r="I85" s="199">
        <f t="shared" si="9"/>
        <v>129.75</v>
      </c>
      <c r="J85" s="364">
        <f t="shared" si="9"/>
        <v>60</v>
      </c>
      <c r="K85" s="199">
        <f t="shared" si="9"/>
        <v>0</v>
      </c>
      <c r="L85" s="199">
        <f t="shared" si="9"/>
        <v>0</v>
      </c>
      <c r="M85" s="199">
        <f t="shared" si="9"/>
        <v>0</v>
      </c>
      <c r="N85" s="199">
        <f t="shared" si="9"/>
        <v>8.0400000000000009</v>
      </c>
      <c r="O85" s="199">
        <f t="shared" si="9"/>
        <v>1.28</v>
      </c>
      <c r="P85" s="199">
        <f t="shared" si="9"/>
        <v>0.46</v>
      </c>
      <c r="Q85" s="200">
        <f>SUM(Q61:Q84)</f>
        <v>0.55999999999999994</v>
      </c>
      <c r="R85" s="200">
        <f>SUM(R61:R84)</f>
        <v>2.3199999999999998</v>
      </c>
      <c r="S85" s="200">
        <f>SUM(S61:S84)</f>
        <v>3.75</v>
      </c>
      <c r="T85" s="201">
        <f t="shared" si="6"/>
        <v>16.41</v>
      </c>
    </row>
    <row r="86" spans="1:20" ht="15.75" thickBot="1" x14ac:dyDescent="0.3">
      <c r="A86" s="339" t="s">
        <v>91</v>
      </c>
      <c r="B86" s="340"/>
      <c r="C86" s="341"/>
      <c r="D86" s="340"/>
      <c r="E86" s="342"/>
      <c r="F86" s="342"/>
      <c r="G86" s="342"/>
      <c r="H86" s="356"/>
      <c r="I86" s="343"/>
      <c r="J86" s="369"/>
      <c r="K86" s="344"/>
      <c r="L86" s="344"/>
      <c r="M86" s="344"/>
      <c r="N86" s="345"/>
      <c r="O86" s="346"/>
      <c r="P86" s="345"/>
      <c r="Q86" s="345"/>
      <c r="R86" s="345"/>
      <c r="S86" s="345"/>
      <c r="T86" s="333"/>
    </row>
    <row r="87" spans="1:20" ht="57" x14ac:dyDescent="0.2">
      <c r="A87" s="206">
        <v>57</v>
      </c>
      <c r="B87" s="207">
        <v>209133</v>
      </c>
      <c r="C87" s="76" t="s">
        <v>413</v>
      </c>
      <c r="D87" s="207" t="s">
        <v>1</v>
      </c>
      <c r="E87" s="208">
        <v>0</v>
      </c>
      <c r="F87" s="208">
        <v>300000</v>
      </c>
      <c r="G87" s="208">
        <v>0</v>
      </c>
      <c r="H87" s="350">
        <v>23.8</v>
      </c>
      <c r="I87" s="209">
        <v>1</v>
      </c>
      <c r="J87" s="361">
        <v>0</v>
      </c>
      <c r="K87" s="209">
        <v>0</v>
      </c>
      <c r="L87" s="209">
        <v>0</v>
      </c>
      <c r="M87" s="209">
        <v>0</v>
      </c>
      <c r="N87" s="209">
        <v>0</v>
      </c>
      <c r="O87" s="209">
        <v>0</v>
      </c>
      <c r="P87" s="209">
        <v>0</v>
      </c>
      <c r="Q87" s="209">
        <v>0</v>
      </c>
      <c r="R87" s="320">
        <v>0</v>
      </c>
      <c r="S87" s="209">
        <v>0</v>
      </c>
      <c r="T87" s="210">
        <f>S87+R87+Q87+P87+O87+N87+M87+L87+K87</f>
        <v>0</v>
      </c>
    </row>
    <row r="88" spans="1:20" ht="42.75" x14ac:dyDescent="0.2">
      <c r="A88" s="193">
        <v>58</v>
      </c>
      <c r="B88" s="112">
        <v>209138</v>
      </c>
      <c r="C88" s="79" t="s">
        <v>412</v>
      </c>
      <c r="D88" s="112" t="s">
        <v>1</v>
      </c>
      <c r="E88" s="194">
        <v>0</v>
      </c>
      <c r="F88" s="194">
        <v>2500000</v>
      </c>
      <c r="G88" s="194">
        <v>0</v>
      </c>
      <c r="H88" s="351">
        <v>42</v>
      </c>
      <c r="I88" s="114">
        <v>1</v>
      </c>
      <c r="J88" s="362">
        <v>0</v>
      </c>
      <c r="K88" s="114">
        <v>0</v>
      </c>
      <c r="L88" s="114">
        <v>0</v>
      </c>
      <c r="M88" s="114">
        <v>0</v>
      </c>
      <c r="N88" s="114">
        <v>0</v>
      </c>
      <c r="O88" s="114">
        <v>0</v>
      </c>
      <c r="P88" s="114">
        <v>0</v>
      </c>
      <c r="Q88" s="114">
        <v>0</v>
      </c>
      <c r="R88" s="321">
        <v>0</v>
      </c>
      <c r="S88" s="114">
        <v>0</v>
      </c>
      <c r="T88" s="115">
        <f t="shared" ref="T88:T91" si="10">S88+R88+Q88+P88+O88+N88+M88+L88+K88</f>
        <v>0</v>
      </c>
    </row>
    <row r="89" spans="1:20" ht="71.25" x14ac:dyDescent="0.2">
      <c r="A89" s="193">
        <v>59</v>
      </c>
      <c r="B89" s="112">
        <v>209139</v>
      </c>
      <c r="C89" s="79" t="s">
        <v>414</v>
      </c>
      <c r="D89" s="112" t="s">
        <v>1</v>
      </c>
      <c r="E89" s="194">
        <v>0</v>
      </c>
      <c r="F89" s="194">
        <v>300000</v>
      </c>
      <c r="G89" s="194">
        <v>0</v>
      </c>
      <c r="H89" s="351">
        <v>7.6</v>
      </c>
      <c r="I89" s="114">
        <v>1</v>
      </c>
      <c r="J89" s="362">
        <v>0</v>
      </c>
      <c r="K89" s="114">
        <v>0</v>
      </c>
      <c r="L89" s="114">
        <v>0</v>
      </c>
      <c r="M89" s="114">
        <v>0</v>
      </c>
      <c r="N89" s="114">
        <v>0</v>
      </c>
      <c r="O89" s="114">
        <v>0</v>
      </c>
      <c r="P89" s="114">
        <v>0</v>
      </c>
      <c r="Q89" s="114">
        <v>0</v>
      </c>
      <c r="R89" s="321">
        <v>0</v>
      </c>
      <c r="S89" s="114">
        <v>0</v>
      </c>
      <c r="T89" s="115">
        <f t="shared" si="10"/>
        <v>0</v>
      </c>
    </row>
    <row r="90" spans="1:20" ht="42.75" x14ac:dyDescent="0.2">
      <c r="A90" s="193">
        <v>60</v>
      </c>
      <c r="B90" s="112">
        <v>211604</v>
      </c>
      <c r="C90" s="79" t="s">
        <v>415</v>
      </c>
      <c r="D90" s="112" t="s">
        <v>1</v>
      </c>
      <c r="E90" s="194">
        <v>0</v>
      </c>
      <c r="F90" s="194">
        <v>300000</v>
      </c>
      <c r="G90" s="194">
        <v>0</v>
      </c>
      <c r="H90" s="351">
        <v>12</v>
      </c>
      <c r="I90" s="114">
        <v>1</v>
      </c>
      <c r="J90" s="362">
        <v>0</v>
      </c>
      <c r="K90" s="114">
        <v>0</v>
      </c>
      <c r="L90" s="114">
        <v>0</v>
      </c>
      <c r="M90" s="114">
        <v>0</v>
      </c>
      <c r="N90" s="114">
        <v>0</v>
      </c>
      <c r="O90" s="114">
        <v>0</v>
      </c>
      <c r="P90" s="114">
        <v>0</v>
      </c>
      <c r="Q90" s="114">
        <v>0</v>
      </c>
      <c r="R90" s="321">
        <v>0</v>
      </c>
      <c r="S90" s="114">
        <v>0</v>
      </c>
      <c r="T90" s="115">
        <f t="shared" si="10"/>
        <v>0</v>
      </c>
    </row>
    <row r="91" spans="1:20" ht="43.5" thickBot="1" x14ac:dyDescent="0.25">
      <c r="A91" s="246">
        <v>61</v>
      </c>
      <c r="B91" s="217">
        <v>116535</v>
      </c>
      <c r="C91" s="247" t="s">
        <v>72</v>
      </c>
      <c r="D91" s="217" t="s">
        <v>25</v>
      </c>
      <c r="E91" s="248">
        <v>3200000</v>
      </c>
      <c r="F91" s="248">
        <v>0</v>
      </c>
      <c r="G91" s="248">
        <v>0</v>
      </c>
      <c r="H91" s="353">
        <v>50</v>
      </c>
      <c r="I91" s="249">
        <v>25</v>
      </c>
      <c r="J91" s="366">
        <v>1</v>
      </c>
      <c r="K91" s="249">
        <v>0</v>
      </c>
      <c r="L91" s="249">
        <v>0</v>
      </c>
      <c r="M91" s="249">
        <v>0</v>
      </c>
      <c r="N91" s="249">
        <v>0</v>
      </c>
      <c r="O91" s="249">
        <v>0</v>
      </c>
      <c r="P91" s="249">
        <v>0</v>
      </c>
      <c r="Q91" s="249">
        <v>0</v>
      </c>
      <c r="R91" s="322">
        <v>0</v>
      </c>
      <c r="S91" s="331">
        <v>0</v>
      </c>
      <c r="T91" s="311">
        <f t="shared" si="10"/>
        <v>0</v>
      </c>
    </row>
    <row r="92" spans="1:20" s="202" customFormat="1" ht="15.75" thickBot="1" x14ac:dyDescent="0.3">
      <c r="A92" s="195"/>
      <c r="B92" s="196"/>
      <c r="C92" s="197"/>
      <c r="D92" s="196"/>
      <c r="E92" s="215">
        <f t="shared" ref="E92:Q92" si="11">SUM(E87:E91)</f>
        <v>3200000</v>
      </c>
      <c r="F92" s="215">
        <f t="shared" si="11"/>
        <v>3400000</v>
      </c>
      <c r="G92" s="215">
        <f t="shared" si="11"/>
        <v>0</v>
      </c>
      <c r="H92" s="357">
        <f>SUM(H87:H91)</f>
        <v>135.39999999999998</v>
      </c>
      <c r="I92" s="199">
        <f t="shared" si="11"/>
        <v>29</v>
      </c>
      <c r="J92" s="364">
        <f t="shared" si="11"/>
        <v>1</v>
      </c>
      <c r="K92" s="199">
        <f t="shared" si="11"/>
        <v>0</v>
      </c>
      <c r="L92" s="199">
        <f t="shared" si="11"/>
        <v>0</v>
      </c>
      <c r="M92" s="199">
        <f t="shared" si="11"/>
        <v>0</v>
      </c>
      <c r="N92" s="199">
        <f t="shared" si="11"/>
        <v>0</v>
      </c>
      <c r="O92" s="199">
        <f t="shared" si="11"/>
        <v>0</v>
      </c>
      <c r="P92" s="199">
        <f t="shared" si="11"/>
        <v>0</v>
      </c>
      <c r="Q92" s="199">
        <f t="shared" si="11"/>
        <v>0</v>
      </c>
      <c r="R92" s="326">
        <f>SUM(R87:R91)</f>
        <v>0</v>
      </c>
      <c r="S92" s="200">
        <f>SUM(S87:S91)</f>
        <v>0</v>
      </c>
      <c r="T92" s="201">
        <f>SUM(T87:T91)</f>
        <v>0</v>
      </c>
    </row>
    <row r="93" spans="1:20" ht="15.75" thickBot="1" x14ac:dyDescent="0.25">
      <c r="A93" s="203" t="s">
        <v>73</v>
      </c>
      <c r="O93" s="205"/>
    </row>
    <row r="94" spans="1:20" ht="29.25" thickBot="1" x14ac:dyDescent="0.25">
      <c r="A94" s="216">
        <v>62</v>
      </c>
      <c r="B94" s="213">
        <v>190127</v>
      </c>
      <c r="C94" s="232" t="s">
        <v>74</v>
      </c>
      <c r="D94" s="213" t="s">
        <v>1</v>
      </c>
      <c r="E94" s="252">
        <v>40000000</v>
      </c>
      <c r="F94" s="252">
        <v>33000000</v>
      </c>
      <c r="G94" s="252">
        <v>8584540.1400000006</v>
      </c>
      <c r="H94" s="354">
        <v>0.24</v>
      </c>
      <c r="I94" s="253">
        <v>0.22</v>
      </c>
      <c r="J94" s="367">
        <v>0</v>
      </c>
      <c r="K94" s="253">
        <v>0</v>
      </c>
      <c r="L94" s="253">
        <v>0</v>
      </c>
      <c r="M94" s="253">
        <v>0</v>
      </c>
      <c r="N94" s="253">
        <v>0</v>
      </c>
      <c r="O94" s="253">
        <v>0</v>
      </c>
      <c r="P94" s="253">
        <v>0</v>
      </c>
      <c r="Q94" s="253">
        <v>0</v>
      </c>
      <c r="R94" s="334">
        <v>0.01</v>
      </c>
      <c r="S94" s="332">
        <v>0.01</v>
      </c>
      <c r="T94" s="319">
        <f>S94+R94+Q94+P94+O94+N94+M94+L94+K94</f>
        <v>0.02</v>
      </c>
    </row>
    <row r="95" spans="1:20" ht="15.75" thickBot="1" x14ac:dyDescent="0.3">
      <c r="A95" s="211"/>
      <c r="B95" s="212"/>
      <c r="C95" s="213"/>
      <c r="D95" s="212"/>
      <c r="E95" s="215">
        <f>+E94</f>
        <v>40000000</v>
      </c>
      <c r="F95" s="215">
        <f>+F94</f>
        <v>33000000</v>
      </c>
      <c r="G95" s="215">
        <f>+G94</f>
        <v>8584540.1400000006</v>
      </c>
      <c r="H95" s="357"/>
      <c r="I95" s="199">
        <v>0</v>
      </c>
      <c r="J95" s="364">
        <v>0</v>
      </c>
      <c r="K95" s="199">
        <v>0</v>
      </c>
      <c r="L95" s="199">
        <v>0</v>
      </c>
      <c r="M95" s="199">
        <v>0</v>
      </c>
      <c r="N95" s="200">
        <v>0</v>
      </c>
      <c r="O95" s="200">
        <v>0</v>
      </c>
      <c r="P95" s="200">
        <v>0</v>
      </c>
      <c r="Q95" s="201">
        <v>0</v>
      </c>
      <c r="R95" s="326">
        <v>0.01</v>
      </c>
      <c r="S95" s="200">
        <v>0.01</v>
      </c>
      <c r="T95" s="201">
        <f>S95+R95+Q95+P95+O95+N95+M95+L95+K95</f>
        <v>0.02</v>
      </c>
    </row>
    <row r="96" spans="1:20" ht="15.75" thickBot="1" x14ac:dyDescent="0.25">
      <c r="A96" s="203" t="s">
        <v>251</v>
      </c>
      <c r="O96" s="205"/>
    </row>
    <row r="97" spans="1:20" ht="57" x14ac:dyDescent="0.2">
      <c r="A97" s="206">
        <v>63</v>
      </c>
      <c r="B97" s="207">
        <v>116528</v>
      </c>
      <c r="C97" s="76" t="s">
        <v>75</v>
      </c>
      <c r="D97" s="207" t="s">
        <v>1</v>
      </c>
      <c r="E97" s="208">
        <v>50000000</v>
      </c>
      <c r="F97" s="208">
        <v>0</v>
      </c>
      <c r="G97" s="208">
        <v>0</v>
      </c>
      <c r="H97" s="350">
        <v>23.59</v>
      </c>
      <c r="I97" s="209">
        <v>8.73</v>
      </c>
      <c r="J97" s="361">
        <v>7</v>
      </c>
      <c r="K97" s="209">
        <v>0</v>
      </c>
      <c r="L97" s="209">
        <v>0</v>
      </c>
      <c r="M97" s="209">
        <v>0</v>
      </c>
      <c r="N97" s="209">
        <v>0</v>
      </c>
      <c r="O97" s="209">
        <v>0</v>
      </c>
      <c r="P97" s="209">
        <v>0</v>
      </c>
      <c r="Q97" s="209">
        <v>0</v>
      </c>
      <c r="R97" s="320">
        <v>0</v>
      </c>
      <c r="S97" s="209">
        <v>0</v>
      </c>
      <c r="T97" s="319">
        <f>S97+R97+Q97+P97+O97+N97+M97+L97+K97</f>
        <v>0</v>
      </c>
    </row>
    <row r="98" spans="1:20" ht="42.75" x14ac:dyDescent="0.2">
      <c r="A98" s="193">
        <v>64</v>
      </c>
      <c r="B98" s="112">
        <v>132258</v>
      </c>
      <c r="C98" s="79" t="s">
        <v>76</v>
      </c>
      <c r="D98" s="112" t="s">
        <v>1</v>
      </c>
      <c r="E98" s="194">
        <v>30000000</v>
      </c>
      <c r="F98" s="194">
        <v>19834000</v>
      </c>
      <c r="G98" s="194">
        <v>1159566.8999999999</v>
      </c>
      <c r="H98" s="351">
        <v>46</v>
      </c>
      <c r="I98" s="114">
        <v>13.9</v>
      </c>
      <c r="J98" s="362">
        <v>23</v>
      </c>
      <c r="K98" s="114">
        <v>0</v>
      </c>
      <c r="L98" s="114">
        <v>0</v>
      </c>
      <c r="M98" s="114">
        <v>0</v>
      </c>
      <c r="N98" s="114">
        <v>0</v>
      </c>
      <c r="O98" s="114">
        <v>0.35</v>
      </c>
      <c r="P98" s="114">
        <v>0</v>
      </c>
      <c r="Q98" s="114">
        <v>0</v>
      </c>
      <c r="R98" s="321">
        <v>0</v>
      </c>
      <c r="S98" s="114">
        <v>0</v>
      </c>
      <c r="T98" s="114">
        <f t="shared" ref="T98:T107" si="12">S98+R98+Q98+P98+O98+N98+M98+L98+K98</f>
        <v>0.35</v>
      </c>
    </row>
    <row r="99" spans="1:20" ht="42.75" x14ac:dyDescent="0.2">
      <c r="A99" s="193">
        <v>65</v>
      </c>
      <c r="B99" s="112">
        <v>173534</v>
      </c>
      <c r="C99" s="79" t="s">
        <v>77</v>
      </c>
      <c r="D99" s="112" t="s">
        <v>1</v>
      </c>
      <c r="E99" s="194">
        <v>40000000</v>
      </c>
      <c r="F99" s="194">
        <v>0</v>
      </c>
      <c r="G99" s="194">
        <v>0</v>
      </c>
      <c r="H99" s="351">
        <v>17.5</v>
      </c>
      <c r="I99" s="114">
        <v>7.87</v>
      </c>
      <c r="J99" s="362">
        <v>8</v>
      </c>
      <c r="K99" s="114">
        <v>0</v>
      </c>
      <c r="L99" s="114">
        <v>0</v>
      </c>
      <c r="M99" s="114">
        <v>0</v>
      </c>
      <c r="N99" s="114">
        <v>0</v>
      </c>
      <c r="O99" s="114">
        <v>0</v>
      </c>
      <c r="P99" s="114">
        <v>0</v>
      </c>
      <c r="Q99" s="114">
        <v>0</v>
      </c>
      <c r="R99" s="321">
        <v>0</v>
      </c>
      <c r="S99" s="114">
        <v>0</v>
      </c>
      <c r="T99" s="114">
        <f t="shared" si="12"/>
        <v>0</v>
      </c>
    </row>
    <row r="100" spans="1:20" ht="42.75" x14ac:dyDescent="0.2">
      <c r="A100" s="193">
        <v>66</v>
      </c>
      <c r="B100" s="112">
        <v>189444</v>
      </c>
      <c r="C100" s="79" t="s">
        <v>78</v>
      </c>
      <c r="D100" s="112" t="s">
        <v>1</v>
      </c>
      <c r="E100" s="194">
        <v>18300000</v>
      </c>
      <c r="F100" s="194">
        <v>23938416</v>
      </c>
      <c r="G100" s="194">
        <v>23170911.859999999</v>
      </c>
      <c r="H100" s="351">
        <v>18</v>
      </c>
      <c r="I100" s="114">
        <v>12</v>
      </c>
      <c r="J100" s="362">
        <v>5</v>
      </c>
      <c r="K100" s="114">
        <v>0</v>
      </c>
      <c r="L100" s="114">
        <v>0</v>
      </c>
      <c r="M100" s="114">
        <v>1.45</v>
      </c>
      <c r="N100" s="114">
        <v>1.36</v>
      </c>
      <c r="O100" s="114">
        <v>0.56999999999999995</v>
      </c>
      <c r="P100" s="114">
        <v>0</v>
      </c>
      <c r="Q100" s="114">
        <v>0.28000000000000003</v>
      </c>
      <c r="R100" s="325">
        <v>0.95</v>
      </c>
      <c r="S100" s="114">
        <v>0.09</v>
      </c>
      <c r="T100" s="114">
        <f t="shared" si="12"/>
        <v>4.7</v>
      </c>
    </row>
    <row r="101" spans="1:20" ht="42.75" x14ac:dyDescent="0.2">
      <c r="A101" s="193">
        <v>67</v>
      </c>
      <c r="B101" s="112">
        <v>190099</v>
      </c>
      <c r="C101" s="79" t="s">
        <v>79</v>
      </c>
      <c r="D101" s="112" t="s">
        <v>1</v>
      </c>
      <c r="E101" s="194">
        <v>384000</v>
      </c>
      <c r="F101" s="194">
        <v>384000</v>
      </c>
      <c r="G101" s="194">
        <v>0</v>
      </c>
      <c r="H101" s="351">
        <v>6</v>
      </c>
      <c r="I101" s="114">
        <v>2</v>
      </c>
      <c r="J101" s="362">
        <v>1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4">
        <v>0</v>
      </c>
      <c r="Q101" s="114">
        <v>0</v>
      </c>
      <c r="R101" s="321">
        <v>0</v>
      </c>
      <c r="S101" s="114">
        <v>0</v>
      </c>
      <c r="T101" s="114">
        <f t="shared" si="12"/>
        <v>0</v>
      </c>
    </row>
    <row r="102" spans="1:20" ht="42.75" x14ac:dyDescent="0.2">
      <c r="A102" s="193">
        <v>68</v>
      </c>
      <c r="B102" s="112">
        <v>190104</v>
      </c>
      <c r="C102" s="79" t="s">
        <v>80</v>
      </c>
      <c r="D102" s="112" t="s">
        <v>1</v>
      </c>
      <c r="E102" s="194">
        <v>500000</v>
      </c>
      <c r="F102" s="194">
        <v>0</v>
      </c>
      <c r="G102" s="194">
        <v>0</v>
      </c>
      <c r="H102" s="351">
        <v>13.5</v>
      </c>
      <c r="I102" s="114">
        <v>7.5</v>
      </c>
      <c r="J102" s="362">
        <v>1</v>
      </c>
      <c r="K102" s="114">
        <v>0</v>
      </c>
      <c r="L102" s="114">
        <v>0</v>
      </c>
      <c r="M102" s="114">
        <v>0</v>
      </c>
      <c r="N102" s="114">
        <v>0</v>
      </c>
      <c r="O102" s="114">
        <v>0</v>
      </c>
      <c r="P102" s="114">
        <v>0</v>
      </c>
      <c r="Q102" s="114">
        <v>0</v>
      </c>
      <c r="R102" s="321">
        <v>0</v>
      </c>
      <c r="S102" s="114">
        <v>0</v>
      </c>
      <c r="T102" s="114">
        <f t="shared" si="12"/>
        <v>0</v>
      </c>
    </row>
    <row r="103" spans="1:20" ht="42.75" x14ac:dyDescent="0.2">
      <c r="A103" s="193">
        <v>69</v>
      </c>
      <c r="B103" s="112">
        <v>190119</v>
      </c>
      <c r="C103" s="79" t="s">
        <v>81</v>
      </c>
      <c r="D103" s="112" t="s">
        <v>1</v>
      </c>
      <c r="E103" s="194">
        <v>15240000</v>
      </c>
      <c r="F103" s="194">
        <v>0</v>
      </c>
      <c r="G103" s="194">
        <v>0</v>
      </c>
      <c r="H103" s="351">
        <v>15</v>
      </c>
      <c r="I103" s="114">
        <v>8</v>
      </c>
      <c r="J103" s="362">
        <v>0</v>
      </c>
      <c r="K103" s="114">
        <v>0</v>
      </c>
      <c r="L103" s="114">
        <v>0</v>
      </c>
      <c r="M103" s="114">
        <v>0</v>
      </c>
      <c r="N103" s="114">
        <v>0</v>
      </c>
      <c r="O103" s="114">
        <v>0</v>
      </c>
      <c r="P103" s="114">
        <v>0</v>
      </c>
      <c r="Q103" s="114">
        <v>0</v>
      </c>
      <c r="R103" s="321">
        <v>0</v>
      </c>
      <c r="S103" s="114">
        <v>0</v>
      </c>
      <c r="T103" s="114">
        <f t="shared" si="12"/>
        <v>0</v>
      </c>
    </row>
    <row r="104" spans="1:20" ht="28.5" x14ac:dyDescent="0.2">
      <c r="A104" s="193">
        <v>70</v>
      </c>
      <c r="B104" s="112">
        <v>190120</v>
      </c>
      <c r="C104" s="79" t="s">
        <v>82</v>
      </c>
      <c r="D104" s="112" t="s">
        <v>1</v>
      </c>
      <c r="E104" s="194">
        <v>1792000</v>
      </c>
      <c r="F104" s="194">
        <v>1000000</v>
      </c>
      <c r="G104" s="194">
        <v>999999.99</v>
      </c>
      <c r="H104" s="351">
        <v>28</v>
      </c>
      <c r="I104" s="114">
        <v>8</v>
      </c>
      <c r="J104" s="362">
        <v>0</v>
      </c>
      <c r="K104" s="114">
        <v>0</v>
      </c>
      <c r="L104" s="114">
        <v>0</v>
      </c>
      <c r="M104" s="114">
        <v>0.9</v>
      </c>
      <c r="N104" s="114">
        <v>0</v>
      </c>
      <c r="O104" s="114">
        <v>0</v>
      </c>
      <c r="P104" s="114">
        <v>0</v>
      </c>
      <c r="Q104" s="114">
        <v>0</v>
      </c>
      <c r="R104" s="321">
        <v>0</v>
      </c>
      <c r="S104" s="114">
        <v>0</v>
      </c>
      <c r="T104" s="114">
        <f t="shared" si="12"/>
        <v>0.9</v>
      </c>
    </row>
    <row r="105" spans="1:20" ht="57" x14ac:dyDescent="0.2">
      <c r="A105" s="193">
        <v>71</v>
      </c>
      <c r="B105" s="112">
        <v>208896</v>
      </c>
      <c r="C105" s="79" t="s">
        <v>83</v>
      </c>
      <c r="D105" s="112" t="s">
        <v>1</v>
      </c>
      <c r="E105" s="194">
        <v>0</v>
      </c>
      <c r="F105" s="194">
        <v>11480000</v>
      </c>
      <c r="G105" s="194">
        <v>10978535</v>
      </c>
      <c r="H105" s="351">
        <v>5.6</v>
      </c>
      <c r="I105" s="114">
        <v>3.73</v>
      </c>
      <c r="J105" s="362">
        <v>3.73</v>
      </c>
      <c r="K105" s="114">
        <v>0</v>
      </c>
      <c r="L105" s="114">
        <v>0</v>
      </c>
      <c r="M105" s="114">
        <v>0</v>
      </c>
      <c r="N105" s="114">
        <v>0.82</v>
      </c>
      <c r="O105" s="114">
        <v>1.33</v>
      </c>
      <c r="P105" s="114">
        <v>0.62</v>
      </c>
      <c r="Q105" s="114">
        <v>0.01</v>
      </c>
      <c r="R105" s="325">
        <v>0.54</v>
      </c>
      <c r="S105" s="114">
        <v>0</v>
      </c>
      <c r="T105" s="114">
        <f t="shared" si="12"/>
        <v>3.32</v>
      </c>
    </row>
    <row r="106" spans="1:20" ht="43.5" thickBot="1" x14ac:dyDescent="0.25">
      <c r="A106" s="327">
        <v>72</v>
      </c>
      <c r="B106" s="328">
        <v>211931</v>
      </c>
      <c r="C106" s="329" t="s">
        <v>401</v>
      </c>
      <c r="D106" s="328" t="s">
        <v>1</v>
      </c>
      <c r="E106" s="330">
        <v>0</v>
      </c>
      <c r="F106" s="330">
        <v>1500000</v>
      </c>
      <c r="G106" s="330">
        <v>0</v>
      </c>
      <c r="H106" s="352">
        <v>16</v>
      </c>
      <c r="I106" s="331">
        <v>1</v>
      </c>
      <c r="J106" s="363">
        <v>0</v>
      </c>
      <c r="K106" s="331">
        <v>0</v>
      </c>
      <c r="L106" s="331">
        <v>0</v>
      </c>
      <c r="M106" s="331">
        <v>0</v>
      </c>
      <c r="N106" s="331">
        <v>0</v>
      </c>
      <c r="O106" s="331">
        <v>0</v>
      </c>
      <c r="P106" s="331">
        <v>0</v>
      </c>
      <c r="Q106" s="331">
        <v>0</v>
      </c>
      <c r="R106" s="337">
        <v>0</v>
      </c>
      <c r="S106" s="331">
        <v>0</v>
      </c>
      <c r="T106" s="331">
        <f t="shared" si="12"/>
        <v>0</v>
      </c>
    </row>
    <row r="107" spans="1:20" ht="15.75" thickBot="1" x14ac:dyDescent="0.3">
      <c r="A107" s="211"/>
      <c r="B107" s="212"/>
      <c r="C107" s="213"/>
      <c r="D107" s="212"/>
      <c r="E107" s="198">
        <f t="shared" ref="E107:Q107" si="13">SUM(E97:E106)</f>
        <v>156216000</v>
      </c>
      <c r="F107" s="198">
        <f t="shared" si="13"/>
        <v>58136416</v>
      </c>
      <c r="G107" s="198">
        <f t="shared" si="13"/>
        <v>36309013.75</v>
      </c>
      <c r="H107" s="200">
        <f>SUM(H97:H106)</f>
        <v>189.19</v>
      </c>
      <c r="I107" s="199">
        <f t="shared" si="13"/>
        <v>72.73</v>
      </c>
      <c r="J107" s="364">
        <f t="shared" si="13"/>
        <v>48.73</v>
      </c>
      <c r="K107" s="199">
        <f t="shared" si="13"/>
        <v>0</v>
      </c>
      <c r="L107" s="199">
        <f t="shared" si="13"/>
        <v>0</v>
      </c>
      <c r="M107" s="199">
        <f t="shared" si="13"/>
        <v>2.35</v>
      </c>
      <c r="N107" s="199">
        <f t="shared" si="13"/>
        <v>2.1800000000000002</v>
      </c>
      <c r="O107" s="199">
        <f t="shared" si="13"/>
        <v>2.25</v>
      </c>
      <c r="P107" s="199">
        <f t="shared" si="13"/>
        <v>0.62</v>
      </c>
      <c r="Q107" s="201">
        <f t="shared" si="13"/>
        <v>0.29000000000000004</v>
      </c>
      <c r="R107" s="326">
        <f>SUM(R97:R106)</f>
        <v>1.49</v>
      </c>
      <c r="S107" s="200">
        <f>SUM(S97:S106)</f>
        <v>0.09</v>
      </c>
      <c r="T107" s="201">
        <f t="shared" si="12"/>
        <v>9.27</v>
      </c>
    </row>
    <row r="108" spans="1:20" ht="15.75" thickBot="1" x14ac:dyDescent="0.25">
      <c r="A108" s="203" t="s">
        <v>84</v>
      </c>
      <c r="O108" s="218"/>
      <c r="P108" s="219"/>
    </row>
    <row r="109" spans="1:20" ht="71.25" x14ac:dyDescent="0.2">
      <c r="A109" s="206">
        <v>73</v>
      </c>
      <c r="B109" s="207">
        <v>14834</v>
      </c>
      <c r="C109" s="76" t="s">
        <v>85</v>
      </c>
      <c r="D109" s="207" t="s">
        <v>1</v>
      </c>
      <c r="E109" s="208">
        <v>40000000</v>
      </c>
      <c r="F109" s="208">
        <v>0</v>
      </c>
      <c r="G109" s="208">
        <v>0</v>
      </c>
      <c r="H109" s="350">
        <v>5.3</v>
      </c>
      <c r="I109" s="209">
        <v>5</v>
      </c>
      <c r="J109" s="361">
        <v>5</v>
      </c>
      <c r="K109" s="209">
        <v>0</v>
      </c>
      <c r="L109" s="209">
        <v>0</v>
      </c>
      <c r="M109" s="209">
        <v>0</v>
      </c>
      <c r="N109" s="209">
        <v>0</v>
      </c>
      <c r="O109" s="209">
        <v>0</v>
      </c>
      <c r="P109" s="209">
        <v>0</v>
      </c>
      <c r="Q109" s="209">
        <v>0</v>
      </c>
      <c r="R109" s="320">
        <v>0</v>
      </c>
      <c r="S109" s="209">
        <v>0</v>
      </c>
      <c r="T109" s="319">
        <f>S109+R109+Q109+P109+O109+N109+M109+L109+K109</f>
        <v>0</v>
      </c>
    </row>
    <row r="110" spans="1:20" ht="42.75" x14ac:dyDescent="0.2">
      <c r="A110" s="193">
        <f>A109+1</f>
        <v>74</v>
      </c>
      <c r="B110" s="112">
        <v>189454</v>
      </c>
      <c r="C110" s="79" t="s">
        <v>86</v>
      </c>
      <c r="D110" s="112" t="s">
        <v>1</v>
      </c>
      <c r="E110" s="194">
        <v>0</v>
      </c>
      <c r="F110" s="194">
        <v>15100000</v>
      </c>
      <c r="G110" s="194">
        <v>7449720.4900000002</v>
      </c>
      <c r="H110" s="351">
        <v>11.39</v>
      </c>
      <c r="I110" s="114">
        <v>7.59</v>
      </c>
      <c r="J110" s="362">
        <v>7.59</v>
      </c>
      <c r="K110" s="114">
        <v>0</v>
      </c>
      <c r="L110" s="114">
        <v>0</v>
      </c>
      <c r="M110" s="114">
        <v>0</v>
      </c>
      <c r="N110" s="114">
        <v>0.61</v>
      </c>
      <c r="O110" s="114">
        <v>0.52</v>
      </c>
      <c r="P110" s="114">
        <v>0.93</v>
      </c>
      <c r="Q110" s="114">
        <v>0.03</v>
      </c>
      <c r="R110" s="325">
        <v>0.32</v>
      </c>
      <c r="S110" s="114">
        <v>0.68</v>
      </c>
      <c r="T110" s="114">
        <f t="shared" ref="T110:T172" si="14">S110+R110+Q110+P110+O110+N110+M110+L110+K110</f>
        <v>3.09</v>
      </c>
    </row>
    <row r="111" spans="1:20" ht="42.75" x14ac:dyDescent="0.2">
      <c r="A111" s="193">
        <f t="shared" ref="A111:A123" si="15">A110+1</f>
        <v>75</v>
      </c>
      <c r="B111" s="112">
        <v>207390</v>
      </c>
      <c r="C111" s="79" t="s">
        <v>87</v>
      </c>
      <c r="D111" s="112" t="s">
        <v>1</v>
      </c>
      <c r="E111" s="194">
        <v>0</v>
      </c>
      <c r="F111" s="194">
        <v>16291935</v>
      </c>
      <c r="G111" s="194">
        <v>10080780.859999999</v>
      </c>
      <c r="H111" s="351">
        <v>10</v>
      </c>
      <c r="I111" s="114">
        <v>4.5999999999999996</v>
      </c>
      <c r="J111" s="362">
        <v>4.5999999999999996</v>
      </c>
      <c r="K111" s="114">
        <v>0</v>
      </c>
      <c r="L111" s="114">
        <v>0</v>
      </c>
      <c r="M111" s="114">
        <v>0</v>
      </c>
      <c r="N111" s="114">
        <v>4.72</v>
      </c>
      <c r="O111" s="114">
        <v>0</v>
      </c>
      <c r="P111" s="114">
        <v>0</v>
      </c>
      <c r="Q111" s="114">
        <v>0.05</v>
      </c>
      <c r="R111" s="321">
        <v>0</v>
      </c>
      <c r="S111" s="114">
        <v>0.2</v>
      </c>
      <c r="T111" s="114">
        <f t="shared" si="14"/>
        <v>4.97</v>
      </c>
    </row>
    <row r="112" spans="1:20" ht="42.75" x14ac:dyDescent="0.2">
      <c r="A112" s="193">
        <f t="shared" si="15"/>
        <v>76</v>
      </c>
      <c r="B112" s="112">
        <v>207433</v>
      </c>
      <c r="C112" s="79" t="s">
        <v>252</v>
      </c>
      <c r="D112" s="112" t="s">
        <v>1</v>
      </c>
      <c r="E112" s="194">
        <v>0</v>
      </c>
      <c r="F112" s="194">
        <v>21261365</v>
      </c>
      <c r="G112" s="194">
        <v>20937825.890000001</v>
      </c>
      <c r="H112" s="351">
        <v>13</v>
      </c>
      <c r="I112" s="114">
        <v>5</v>
      </c>
      <c r="J112" s="362">
        <v>0</v>
      </c>
      <c r="K112" s="114">
        <v>0</v>
      </c>
      <c r="L112" s="114">
        <v>0</v>
      </c>
      <c r="M112" s="114">
        <v>0</v>
      </c>
      <c r="N112" s="114">
        <v>4.99</v>
      </c>
      <c r="O112" s="114">
        <v>0</v>
      </c>
      <c r="P112" s="114">
        <v>0.02</v>
      </c>
      <c r="Q112" s="114">
        <v>0</v>
      </c>
      <c r="R112" s="321">
        <v>0</v>
      </c>
      <c r="S112" s="114">
        <v>0.24</v>
      </c>
      <c r="T112" s="114">
        <f t="shared" si="14"/>
        <v>5.25</v>
      </c>
    </row>
    <row r="113" spans="1:20" ht="71.25" x14ac:dyDescent="0.2">
      <c r="A113" s="193">
        <f t="shared" si="15"/>
        <v>77</v>
      </c>
      <c r="B113" s="112">
        <v>207591</v>
      </c>
      <c r="C113" s="79" t="s">
        <v>88</v>
      </c>
      <c r="D113" s="112" t="s">
        <v>1</v>
      </c>
      <c r="E113" s="194">
        <v>0</v>
      </c>
      <c r="F113" s="194">
        <v>3100000</v>
      </c>
      <c r="G113" s="194">
        <v>556786.25</v>
      </c>
      <c r="H113" s="351">
        <v>12.6</v>
      </c>
      <c r="I113" s="114">
        <v>8.4</v>
      </c>
      <c r="J113" s="362">
        <v>8.4</v>
      </c>
      <c r="K113" s="114">
        <v>0</v>
      </c>
      <c r="L113" s="114">
        <v>0</v>
      </c>
      <c r="M113" s="114">
        <v>0</v>
      </c>
      <c r="N113" s="114">
        <v>0.05</v>
      </c>
      <c r="O113" s="114">
        <v>0</v>
      </c>
      <c r="P113" s="114">
        <v>0</v>
      </c>
      <c r="Q113" s="114">
        <v>0.05</v>
      </c>
      <c r="R113" s="321">
        <v>0</v>
      </c>
      <c r="S113" s="114">
        <v>0</v>
      </c>
      <c r="T113" s="114">
        <f t="shared" si="14"/>
        <v>0.1</v>
      </c>
    </row>
    <row r="114" spans="1:20" ht="42.75" x14ac:dyDescent="0.2">
      <c r="A114" s="193">
        <f t="shared" si="15"/>
        <v>78</v>
      </c>
      <c r="B114" s="112">
        <v>209018</v>
      </c>
      <c r="C114" s="79" t="s">
        <v>253</v>
      </c>
      <c r="D114" s="112" t="s">
        <v>1</v>
      </c>
      <c r="E114" s="194">
        <v>0</v>
      </c>
      <c r="F114" s="194">
        <v>25500000</v>
      </c>
      <c r="G114" s="194">
        <v>15087591.640000001</v>
      </c>
      <c r="H114" s="351">
        <v>18</v>
      </c>
      <c r="I114" s="114">
        <v>10</v>
      </c>
      <c r="J114" s="362">
        <v>10</v>
      </c>
      <c r="K114" s="114">
        <v>0</v>
      </c>
      <c r="L114" s="114">
        <v>0</v>
      </c>
      <c r="M114" s="114">
        <v>0</v>
      </c>
      <c r="N114" s="114">
        <v>0.16</v>
      </c>
      <c r="O114" s="114">
        <v>0.14000000000000001</v>
      </c>
      <c r="P114" s="114">
        <v>2.75</v>
      </c>
      <c r="Q114" s="114">
        <v>0</v>
      </c>
      <c r="R114" s="325">
        <v>1.76</v>
      </c>
      <c r="S114" s="114">
        <v>1.36</v>
      </c>
      <c r="T114" s="114">
        <f t="shared" si="14"/>
        <v>6.17</v>
      </c>
    </row>
    <row r="115" spans="1:20" ht="42.75" x14ac:dyDescent="0.2">
      <c r="A115" s="193">
        <f t="shared" si="15"/>
        <v>79</v>
      </c>
      <c r="B115" s="112">
        <v>209049</v>
      </c>
      <c r="C115" s="79" t="s">
        <v>254</v>
      </c>
      <c r="D115" s="112" t="s">
        <v>1</v>
      </c>
      <c r="E115" s="194">
        <v>0</v>
      </c>
      <c r="F115" s="194">
        <v>15400000</v>
      </c>
      <c r="G115" s="194">
        <v>9596784.4600000009</v>
      </c>
      <c r="H115" s="351">
        <v>10.6</v>
      </c>
      <c r="I115" s="114">
        <v>8</v>
      </c>
      <c r="J115" s="362">
        <v>8</v>
      </c>
      <c r="K115" s="114">
        <v>0</v>
      </c>
      <c r="L115" s="114">
        <v>0</v>
      </c>
      <c r="M115" s="114">
        <v>0</v>
      </c>
      <c r="N115" s="114">
        <v>0.52</v>
      </c>
      <c r="O115" s="114">
        <v>0</v>
      </c>
      <c r="P115" s="114">
        <v>0.67</v>
      </c>
      <c r="Q115" s="114">
        <v>1.34</v>
      </c>
      <c r="R115" s="325">
        <v>0.5</v>
      </c>
      <c r="S115" s="114">
        <v>0.12</v>
      </c>
      <c r="T115" s="114">
        <f t="shared" si="14"/>
        <v>3.15</v>
      </c>
    </row>
    <row r="116" spans="1:20" ht="57" x14ac:dyDescent="0.2">
      <c r="A116" s="193">
        <f t="shared" si="15"/>
        <v>80</v>
      </c>
      <c r="B116" s="112">
        <v>209054</v>
      </c>
      <c r="C116" s="79" t="s">
        <v>255</v>
      </c>
      <c r="D116" s="112" t="s">
        <v>1</v>
      </c>
      <c r="E116" s="194">
        <v>0</v>
      </c>
      <c r="F116" s="194">
        <v>4000000</v>
      </c>
      <c r="G116" s="194">
        <v>601533.38</v>
      </c>
      <c r="H116" s="351">
        <v>9</v>
      </c>
      <c r="I116" s="114">
        <v>9</v>
      </c>
      <c r="J116" s="362">
        <v>9</v>
      </c>
      <c r="K116" s="114">
        <v>0</v>
      </c>
      <c r="L116" s="114">
        <v>0</v>
      </c>
      <c r="M116" s="114">
        <v>0</v>
      </c>
      <c r="N116" s="114">
        <v>0.2</v>
      </c>
      <c r="O116" s="114">
        <v>7.0000000000000007E-2</v>
      </c>
      <c r="P116" s="114">
        <v>0.09</v>
      </c>
      <c r="Q116" s="114">
        <v>0.04</v>
      </c>
      <c r="R116" s="325">
        <v>0.13</v>
      </c>
      <c r="S116" s="114">
        <v>0</v>
      </c>
      <c r="T116" s="114">
        <f t="shared" si="14"/>
        <v>0.53</v>
      </c>
    </row>
    <row r="117" spans="1:20" ht="42.75" x14ac:dyDescent="0.2">
      <c r="A117" s="193">
        <f t="shared" si="15"/>
        <v>81</v>
      </c>
      <c r="B117" s="112">
        <v>209055</v>
      </c>
      <c r="C117" s="79" t="s">
        <v>256</v>
      </c>
      <c r="D117" s="112" t="s">
        <v>1</v>
      </c>
      <c r="E117" s="194">
        <v>0</v>
      </c>
      <c r="F117" s="194">
        <v>29500000</v>
      </c>
      <c r="G117" s="194">
        <v>22358135.190000001</v>
      </c>
      <c r="H117" s="351">
        <v>11.32</v>
      </c>
      <c r="I117" s="114">
        <v>10</v>
      </c>
      <c r="J117" s="362">
        <v>10</v>
      </c>
      <c r="K117" s="114">
        <v>0</v>
      </c>
      <c r="L117" s="114">
        <v>0</v>
      </c>
      <c r="M117" s="114">
        <v>0</v>
      </c>
      <c r="N117" s="114">
        <v>7.91</v>
      </c>
      <c r="O117" s="114">
        <v>0.1</v>
      </c>
      <c r="P117" s="114">
        <v>2</v>
      </c>
      <c r="Q117" s="114">
        <v>0</v>
      </c>
      <c r="R117" s="321">
        <v>0</v>
      </c>
      <c r="S117" s="114">
        <v>0</v>
      </c>
      <c r="T117" s="114">
        <f t="shared" si="14"/>
        <v>10.01</v>
      </c>
    </row>
    <row r="118" spans="1:20" ht="57" x14ac:dyDescent="0.2">
      <c r="A118" s="193">
        <f t="shared" si="15"/>
        <v>82</v>
      </c>
      <c r="B118" s="112">
        <v>208027</v>
      </c>
      <c r="C118" s="79" t="s">
        <v>89</v>
      </c>
      <c r="D118" s="112" t="s">
        <v>1</v>
      </c>
      <c r="E118" s="194">
        <v>0</v>
      </c>
      <c r="F118" s="194">
        <v>14100000</v>
      </c>
      <c r="G118" s="194">
        <v>2902537.64</v>
      </c>
      <c r="H118" s="351">
        <v>17.57</v>
      </c>
      <c r="I118" s="114">
        <v>11.8</v>
      </c>
      <c r="J118" s="362">
        <v>11.8</v>
      </c>
      <c r="K118" s="114">
        <v>0</v>
      </c>
      <c r="L118" s="114">
        <v>0</v>
      </c>
      <c r="M118" s="114">
        <v>0</v>
      </c>
      <c r="N118" s="114">
        <v>0</v>
      </c>
      <c r="O118" s="114">
        <v>0</v>
      </c>
      <c r="P118" s="114">
        <v>0.48</v>
      </c>
      <c r="Q118" s="114">
        <v>0.27</v>
      </c>
      <c r="R118" s="325">
        <v>1.86</v>
      </c>
      <c r="S118" s="114">
        <v>1.34</v>
      </c>
      <c r="T118" s="114">
        <f t="shared" si="14"/>
        <v>3.95</v>
      </c>
    </row>
    <row r="119" spans="1:20" ht="42.75" x14ac:dyDescent="0.2">
      <c r="A119" s="193">
        <f t="shared" si="15"/>
        <v>83</v>
      </c>
      <c r="B119" s="112">
        <v>209056</v>
      </c>
      <c r="C119" s="79" t="s">
        <v>257</v>
      </c>
      <c r="D119" s="112" t="s">
        <v>1</v>
      </c>
      <c r="E119" s="194">
        <v>0</v>
      </c>
      <c r="F119" s="194">
        <v>30100000</v>
      </c>
      <c r="G119" s="194">
        <v>8880648</v>
      </c>
      <c r="H119" s="351">
        <v>31</v>
      </c>
      <c r="I119" s="114">
        <v>12</v>
      </c>
      <c r="J119" s="362">
        <v>12</v>
      </c>
      <c r="K119" s="114">
        <v>0</v>
      </c>
      <c r="L119" s="114">
        <v>0</v>
      </c>
      <c r="M119" s="114">
        <v>0</v>
      </c>
      <c r="N119" s="114">
        <v>0.21</v>
      </c>
      <c r="O119" s="114">
        <v>0.78</v>
      </c>
      <c r="P119" s="114">
        <v>0.12</v>
      </c>
      <c r="Q119" s="114">
        <v>0.26</v>
      </c>
      <c r="R119" s="325">
        <v>0.62</v>
      </c>
      <c r="S119" s="114">
        <v>0.63</v>
      </c>
      <c r="T119" s="114">
        <f t="shared" si="14"/>
        <v>2.62</v>
      </c>
    </row>
    <row r="120" spans="1:20" ht="42.75" x14ac:dyDescent="0.2">
      <c r="A120" s="193">
        <f t="shared" si="15"/>
        <v>84</v>
      </c>
      <c r="B120" s="112">
        <v>209061</v>
      </c>
      <c r="C120" s="79" t="s">
        <v>369</v>
      </c>
      <c r="D120" s="112" t="s">
        <v>1</v>
      </c>
      <c r="E120" s="194">
        <v>0</v>
      </c>
      <c r="F120" s="194">
        <v>2500000</v>
      </c>
      <c r="G120" s="194">
        <v>0</v>
      </c>
      <c r="H120" s="351">
        <v>6</v>
      </c>
      <c r="I120" s="114">
        <v>6</v>
      </c>
      <c r="J120" s="362">
        <v>6</v>
      </c>
      <c r="K120" s="114">
        <v>0</v>
      </c>
      <c r="L120" s="114">
        <v>0</v>
      </c>
      <c r="M120" s="114">
        <v>0</v>
      </c>
      <c r="N120" s="114">
        <v>0</v>
      </c>
      <c r="O120" s="114">
        <v>0</v>
      </c>
      <c r="P120" s="114">
        <v>0</v>
      </c>
      <c r="Q120" s="114">
        <v>0</v>
      </c>
      <c r="R120" s="325">
        <v>0.45</v>
      </c>
      <c r="S120" s="114">
        <v>0</v>
      </c>
      <c r="T120" s="114">
        <f t="shared" si="14"/>
        <v>0.45</v>
      </c>
    </row>
    <row r="121" spans="1:20" ht="57" x14ac:dyDescent="0.2">
      <c r="A121" s="193">
        <v>85</v>
      </c>
      <c r="B121" s="112">
        <v>208201</v>
      </c>
      <c r="C121" s="79" t="s">
        <v>90</v>
      </c>
      <c r="D121" s="112" t="s">
        <v>1</v>
      </c>
      <c r="E121" s="194">
        <v>0</v>
      </c>
      <c r="F121" s="194">
        <v>17003120</v>
      </c>
      <c r="G121" s="194">
        <v>15232125.609999999</v>
      </c>
      <c r="H121" s="351">
        <v>9.1</v>
      </c>
      <c r="I121" s="114">
        <v>5.3</v>
      </c>
      <c r="J121" s="362">
        <v>5.3</v>
      </c>
      <c r="K121" s="114">
        <v>0</v>
      </c>
      <c r="L121" s="114">
        <v>0</v>
      </c>
      <c r="M121" s="114">
        <v>0</v>
      </c>
      <c r="N121" s="114">
        <v>2.8</v>
      </c>
      <c r="O121" s="114">
        <v>0.78</v>
      </c>
      <c r="P121" s="114">
        <v>0</v>
      </c>
      <c r="Q121" s="114">
        <v>0</v>
      </c>
      <c r="R121" s="325">
        <v>1.72</v>
      </c>
      <c r="S121" s="114">
        <v>0.31</v>
      </c>
      <c r="T121" s="114">
        <f t="shared" si="14"/>
        <v>5.6099999999999994</v>
      </c>
    </row>
    <row r="122" spans="1:20" ht="57" x14ac:dyDescent="0.2">
      <c r="A122" s="193">
        <f>A121+1</f>
        <v>86</v>
      </c>
      <c r="B122" s="112">
        <v>208417</v>
      </c>
      <c r="C122" s="79" t="s">
        <v>368</v>
      </c>
      <c r="D122" s="112" t="s">
        <v>1</v>
      </c>
      <c r="E122" s="194">
        <v>0</v>
      </c>
      <c r="F122" s="194">
        <v>5500000</v>
      </c>
      <c r="G122" s="194">
        <v>2723843.29</v>
      </c>
      <c r="H122" s="351">
        <v>5.5</v>
      </c>
      <c r="I122" s="114">
        <v>2.75</v>
      </c>
      <c r="J122" s="362">
        <v>2.75</v>
      </c>
      <c r="K122" s="114">
        <v>0</v>
      </c>
      <c r="L122" s="114">
        <v>0</v>
      </c>
      <c r="M122" s="114">
        <v>0</v>
      </c>
      <c r="N122" s="114">
        <v>0</v>
      </c>
      <c r="O122" s="114">
        <v>0</v>
      </c>
      <c r="P122" s="114">
        <v>0</v>
      </c>
      <c r="Q122" s="114">
        <v>0.98</v>
      </c>
      <c r="R122" s="325">
        <v>0.21</v>
      </c>
      <c r="S122" s="114">
        <v>0</v>
      </c>
      <c r="T122" s="114">
        <f t="shared" si="14"/>
        <v>1.19</v>
      </c>
    </row>
    <row r="123" spans="1:20" ht="42.75" x14ac:dyDescent="0.2">
      <c r="A123" s="193">
        <f t="shared" si="15"/>
        <v>87</v>
      </c>
      <c r="B123" s="112">
        <v>208879</v>
      </c>
      <c r="C123" s="79" t="s">
        <v>272</v>
      </c>
      <c r="D123" s="112" t="s">
        <v>1</v>
      </c>
      <c r="E123" s="194">
        <v>0</v>
      </c>
      <c r="F123" s="194">
        <v>5506588</v>
      </c>
      <c r="G123" s="194">
        <v>5006587.3099999996</v>
      </c>
      <c r="H123" s="351">
        <v>14</v>
      </c>
      <c r="I123" s="114">
        <v>8.17</v>
      </c>
      <c r="J123" s="362">
        <v>8.17</v>
      </c>
      <c r="K123" s="114">
        <v>0</v>
      </c>
      <c r="L123" s="114">
        <v>0</v>
      </c>
      <c r="M123" s="114">
        <v>0</v>
      </c>
      <c r="N123" s="114">
        <v>0</v>
      </c>
      <c r="O123" s="114">
        <v>0.02</v>
      </c>
      <c r="P123" s="114">
        <v>0</v>
      </c>
      <c r="Q123" s="114">
        <v>0</v>
      </c>
      <c r="R123" s="325">
        <v>1.71</v>
      </c>
      <c r="S123" s="114">
        <v>7.0000000000000007E-2</v>
      </c>
      <c r="T123" s="114">
        <f t="shared" si="14"/>
        <v>1.8</v>
      </c>
    </row>
    <row r="124" spans="1:20" ht="42.75" x14ac:dyDescent="0.2">
      <c r="A124" s="193">
        <v>88</v>
      </c>
      <c r="B124" s="112">
        <v>208880</v>
      </c>
      <c r="C124" s="79" t="s">
        <v>402</v>
      </c>
      <c r="D124" s="112" t="s">
        <v>1</v>
      </c>
      <c r="E124" s="194">
        <v>0</v>
      </c>
      <c r="F124" s="194">
        <v>3000000</v>
      </c>
      <c r="G124" s="194">
        <v>0</v>
      </c>
      <c r="H124" s="351">
        <v>13</v>
      </c>
      <c r="I124" s="114">
        <v>13</v>
      </c>
      <c r="J124" s="362">
        <v>0</v>
      </c>
      <c r="K124" s="114">
        <v>0</v>
      </c>
      <c r="L124" s="114">
        <v>0</v>
      </c>
      <c r="M124" s="114">
        <v>0</v>
      </c>
      <c r="N124" s="114">
        <v>0</v>
      </c>
      <c r="O124" s="114">
        <v>0</v>
      </c>
      <c r="P124" s="114">
        <v>0</v>
      </c>
      <c r="Q124" s="114">
        <v>0</v>
      </c>
      <c r="R124" s="321">
        <v>0</v>
      </c>
      <c r="S124" s="114">
        <v>0</v>
      </c>
      <c r="T124" s="114">
        <f t="shared" si="14"/>
        <v>0</v>
      </c>
    </row>
    <row r="125" spans="1:20" ht="43.5" thickBot="1" x14ac:dyDescent="0.25">
      <c r="A125" s="327">
        <v>89</v>
      </c>
      <c r="B125" s="328">
        <v>209014</v>
      </c>
      <c r="C125" s="329" t="s">
        <v>403</v>
      </c>
      <c r="D125" s="328" t="s">
        <v>1</v>
      </c>
      <c r="E125" s="330">
        <v>0</v>
      </c>
      <c r="F125" s="330">
        <v>2400000</v>
      </c>
      <c r="G125" s="330">
        <v>1042188.34</v>
      </c>
      <c r="H125" s="352">
        <v>16.170000000000002</v>
      </c>
      <c r="I125" s="331">
        <v>12</v>
      </c>
      <c r="J125" s="363">
        <v>0</v>
      </c>
      <c r="K125" s="331">
        <v>0</v>
      </c>
      <c r="L125" s="331">
        <v>0</v>
      </c>
      <c r="M125" s="331">
        <v>0</v>
      </c>
      <c r="N125" s="331">
        <v>0</v>
      </c>
      <c r="O125" s="331">
        <v>0</v>
      </c>
      <c r="P125" s="331">
        <v>0</v>
      </c>
      <c r="Q125" s="331">
        <v>0.65</v>
      </c>
      <c r="R125" s="337">
        <v>0</v>
      </c>
      <c r="S125" s="331">
        <v>0</v>
      </c>
      <c r="T125" s="331">
        <f t="shared" si="14"/>
        <v>0.65</v>
      </c>
    </row>
    <row r="126" spans="1:20" ht="15.75" thickBot="1" x14ac:dyDescent="0.3">
      <c r="A126" s="211"/>
      <c r="B126" s="212"/>
      <c r="C126" s="213"/>
      <c r="D126" s="212"/>
      <c r="E126" s="198">
        <f t="shared" ref="E126:R126" si="16">SUM(E109:E125)</f>
        <v>40000000</v>
      </c>
      <c r="F126" s="198">
        <f t="shared" si="16"/>
        <v>210263008</v>
      </c>
      <c r="G126" s="198">
        <f t="shared" si="16"/>
        <v>122457088.35000002</v>
      </c>
      <c r="H126" s="200">
        <f>SUM(H109:H125)</f>
        <v>213.54999999999995</v>
      </c>
      <c r="I126" s="199">
        <f t="shared" si="16"/>
        <v>138.61000000000001</v>
      </c>
      <c r="J126" s="364">
        <f t="shared" si="16"/>
        <v>108.61</v>
      </c>
      <c r="K126" s="199">
        <f t="shared" si="16"/>
        <v>0</v>
      </c>
      <c r="L126" s="199">
        <f t="shared" si="16"/>
        <v>0</v>
      </c>
      <c r="M126" s="199">
        <f t="shared" si="16"/>
        <v>0</v>
      </c>
      <c r="N126" s="199">
        <f t="shared" si="16"/>
        <v>22.17</v>
      </c>
      <c r="O126" s="199">
        <f t="shared" si="16"/>
        <v>2.4099999999999997</v>
      </c>
      <c r="P126" s="199">
        <f t="shared" si="16"/>
        <v>7.06</v>
      </c>
      <c r="Q126" s="201">
        <f t="shared" si="16"/>
        <v>3.67</v>
      </c>
      <c r="R126" s="326">
        <f t="shared" si="16"/>
        <v>9.2800000000000011</v>
      </c>
      <c r="S126" s="200">
        <f>SUM(S109:S125)</f>
        <v>4.95</v>
      </c>
      <c r="T126" s="201">
        <f t="shared" si="14"/>
        <v>49.54</v>
      </c>
    </row>
    <row r="127" spans="1:20" ht="15.75" thickBot="1" x14ac:dyDescent="0.25">
      <c r="A127" s="203" t="s">
        <v>91</v>
      </c>
      <c r="O127" s="205"/>
      <c r="T127" s="347"/>
    </row>
    <row r="128" spans="1:20" ht="57" x14ac:dyDescent="0.2">
      <c r="A128" s="206">
        <v>90</v>
      </c>
      <c r="B128" s="207">
        <v>18433</v>
      </c>
      <c r="C128" s="76" t="s">
        <v>92</v>
      </c>
      <c r="D128" s="207" t="s">
        <v>1</v>
      </c>
      <c r="E128" s="208">
        <v>5000000</v>
      </c>
      <c r="F128" s="208">
        <v>0</v>
      </c>
      <c r="G128" s="208">
        <v>0</v>
      </c>
      <c r="H128" s="350">
        <v>5</v>
      </c>
      <c r="I128" s="209">
        <v>3</v>
      </c>
      <c r="J128" s="361">
        <v>4</v>
      </c>
      <c r="K128" s="209">
        <v>0</v>
      </c>
      <c r="L128" s="209">
        <v>0</v>
      </c>
      <c r="M128" s="209">
        <v>0</v>
      </c>
      <c r="N128" s="209">
        <v>0</v>
      </c>
      <c r="O128" s="209">
        <v>0</v>
      </c>
      <c r="P128" s="209">
        <v>0</v>
      </c>
      <c r="Q128" s="209">
        <v>0</v>
      </c>
      <c r="R128" s="320">
        <v>0</v>
      </c>
      <c r="S128" s="209">
        <v>0</v>
      </c>
      <c r="T128" s="218">
        <f t="shared" si="14"/>
        <v>0</v>
      </c>
    </row>
    <row r="129" spans="1:20" ht="71.25" x14ac:dyDescent="0.2">
      <c r="A129" s="193">
        <f t="shared" ref="A129:A154" si="17">A128+1</f>
        <v>91</v>
      </c>
      <c r="B129" s="112">
        <v>18435</v>
      </c>
      <c r="C129" s="79" t="s">
        <v>93</v>
      </c>
      <c r="D129" s="112" t="s">
        <v>1</v>
      </c>
      <c r="E129" s="194">
        <v>5000000</v>
      </c>
      <c r="F129" s="194">
        <v>4814000</v>
      </c>
      <c r="G129" s="194">
        <v>4813923.1900000004</v>
      </c>
      <c r="H129" s="351">
        <v>6</v>
      </c>
      <c r="I129" s="114">
        <v>2</v>
      </c>
      <c r="J129" s="362">
        <v>2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4">
        <v>1.1499999999999999</v>
      </c>
      <c r="Q129" s="114">
        <v>0.21</v>
      </c>
      <c r="R129" s="321">
        <v>0</v>
      </c>
      <c r="S129" s="114">
        <v>0</v>
      </c>
      <c r="T129" s="331">
        <f t="shared" si="14"/>
        <v>1.3599999999999999</v>
      </c>
    </row>
    <row r="130" spans="1:20" ht="57" x14ac:dyDescent="0.2">
      <c r="A130" s="193">
        <f t="shared" si="17"/>
        <v>92</v>
      </c>
      <c r="B130" s="112">
        <v>18437</v>
      </c>
      <c r="C130" s="79" t="s">
        <v>94</v>
      </c>
      <c r="D130" s="112" t="s">
        <v>1</v>
      </c>
      <c r="E130" s="194">
        <v>5000000</v>
      </c>
      <c r="F130" s="194">
        <v>5480860</v>
      </c>
      <c r="G130" s="194">
        <v>2980023.78</v>
      </c>
      <c r="H130" s="351">
        <v>1</v>
      </c>
      <c r="I130" s="114">
        <v>1</v>
      </c>
      <c r="J130" s="362">
        <v>0</v>
      </c>
      <c r="K130" s="114">
        <v>0</v>
      </c>
      <c r="L130" s="114">
        <v>0</v>
      </c>
      <c r="M130" s="114">
        <v>0</v>
      </c>
      <c r="N130" s="114">
        <v>0.03</v>
      </c>
      <c r="O130" s="114">
        <v>0</v>
      </c>
      <c r="P130" s="114">
        <v>0</v>
      </c>
      <c r="Q130" s="114">
        <v>0</v>
      </c>
      <c r="R130" s="325">
        <v>0.56000000000000005</v>
      </c>
      <c r="S130" s="114">
        <v>0</v>
      </c>
      <c r="T130" s="331">
        <f t="shared" si="14"/>
        <v>0.59000000000000008</v>
      </c>
    </row>
    <row r="131" spans="1:20" ht="36.75" customHeight="1" x14ac:dyDescent="0.2">
      <c r="A131" s="193">
        <f t="shared" si="17"/>
        <v>93</v>
      </c>
      <c r="B131" s="112">
        <v>96841</v>
      </c>
      <c r="C131" s="79" t="s">
        <v>265</v>
      </c>
      <c r="D131" s="112" t="s">
        <v>1</v>
      </c>
      <c r="E131" s="194">
        <v>1824000</v>
      </c>
      <c r="F131" s="194">
        <v>1824000</v>
      </c>
      <c r="G131" s="194">
        <v>1824000</v>
      </c>
      <c r="H131" s="351">
        <v>28.5</v>
      </c>
      <c r="I131" s="114">
        <v>10</v>
      </c>
      <c r="J131" s="362">
        <v>10</v>
      </c>
      <c r="K131" s="114">
        <v>0</v>
      </c>
      <c r="L131" s="114">
        <v>0</v>
      </c>
      <c r="M131" s="114">
        <v>0</v>
      </c>
      <c r="N131" s="114">
        <v>0</v>
      </c>
      <c r="O131" s="114">
        <v>0</v>
      </c>
      <c r="P131" s="114">
        <v>0</v>
      </c>
      <c r="Q131" s="114">
        <v>0</v>
      </c>
      <c r="R131" s="321">
        <v>0</v>
      </c>
      <c r="S131" s="114">
        <v>0</v>
      </c>
      <c r="T131" s="331">
        <f t="shared" si="14"/>
        <v>0</v>
      </c>
    </row>
    <row r="132" spans="1:20" ht="42.75" x14ac:dyDescent="0.2">
      <c r="A132" s="193">
        <f t="shared" si="17"/>
        <v>94</v>
      </c>
      <c r="B132" s="112">
        <v>72219</v>
      </c>
      <c r="C132" s="79" t="s">
        <v>95</v>
      </c>
      <c r="D132" s="112" t="s">
        <v>1</v>
      </c>
      <c r="E132" s="194">
        <v>64325478</v>
      </c>
      <c r="F132" s="194">
        <v>28287000</v>
      </c>
      <c r="G132" s="194">
        <v>1159566.8999999999</v>
      </c>
      <c r="H132" s="351">
        <v>34</v>
      </c>
      <c r="I132" s="114">
        <v>8.6</v>
      </c>
      <c r="J132" s="362">
        <v>18</v>
      </c>
      <c r="K132" s="114">
        <v>0</v>
      </c>
      <c r="L132" s="114">
        <v>0</v>
      </c>
      <c r="M132" s="114">
        <v>0</v>
      </c>
      <c r="N132" s="114">
        <v>0</v>
      </c>
      <c r="O132" s="114">
        <v>0.32</v>
      </c>
      <c r="P132" s="114">
        <v>0</v>
      </c>
      <c r="Q132" s="114">
        <v>0</v>
      </c>
      <c r="R132" s="321">
        <v>0</v>
      </c>
      <c r="S132" s="114">
        <v>0</v>
      </c>
      <c r="T132" s="331">
        <f t="shared" si="14"/>
        <v>0.32</v>
      </c>
    </row>
    <row r="133" spans="1:20" ht="42.75" x14ac:dyDescent="0.2">
      <c r="A133" s="193">
        <f t="shared" si="17"/>
        <v>95</v>
      </c>
      <c r="B133" s="112">
        <v>72220</v>
      </c>
      <c r="C133" s="79" t="s">
        <v>96</v>
      </c>
      <c r="D133" s="112" t="s">
        <v>1</v>
      </c>
      <c r="E133" s="194">
        <v>5000000</v>
      </c>
      <c r="F133" s="194">
        <v>6746000</v>
      </c>
      <c r="G133" s="194">
        <v>1159566.8999999999</v>
      </c>
      <c r="H133" s="351">
        <v>27.92</v>
      </c>
      <c r="I133" s="114">
        <v>6.3</v>
      </c>
      <c r="J133" s="362">
        <v>15</v>
      </c>
      <c r="K133" s="114">
        <v>0</v>
      </c>
      <c r="L133" s="114">
        <v>0</v>
      </c>
      <c r="M133" s="114">
        <v>0</v>
      </c>
      <c r="N133" s="114">
        <v>0</v>
      </c>
      <c r="O133" s="114">
        <v>0</v>
      </c>
      <c r="P133" s="114">
        <v>0</v>
      </c>
      <c r="Q133" s="114">
        <v>0</v>
      </c>
      <c r="R133" s="321">
        <v>0</v>
      </c>
      <c r="S133" s="114">
        <v>0</v>
      </c>
      <c r="T133" s="331">
        <f t="shared" si="14"/>
        <v>0</v>
      </c>
    </row>
    <row r="134" spans="1:20" ht="42.75" x14ac:dyDescent="0.2">
      <c r="A134" s="193">
        <f t="shared" si="17"/>
        <v>96</v>
      </c>
      <c r="B134" s="112">
        <v>100133</v>
      </c>
      <c r="C134" s="79" t="s">
        <v>97</v>
      </c>
      <c r="D134" s="112" t="s">
        <v>1</v>
      </c>
      <c r="E134" s="194">
        <v>17419000</v>
      </c>
      <c r="F134" s="194">
        <v>0</v>
      </c>
      <c r="G134" s="194">
        <v>0</v>
      </c>
      <c r="H134" s="351">
        <v>24</v>
      </c>
      <c r="I134" s="114">
        <v>6.5</v>
      </c>
      <c r="J134" s="362">
        <v>3</v>
      </c>
      <c r="K134" s="114">
        <v>0</v>
      </c>
      <c r="L134" s="114">
        <v>0</v>
      </c>
      <c r="M134" s="114">
        <v>0</v>
      </c>
      <c r="N134" s="114">
        <v>0</v>
      </c>
      <c r="O134" s="114">
        <v>0</v>
      </c>
      <c r="P134" s="114">
        <v>0</v>
      </c>
      <c r="Q134" s="114">
        <v>0</v>
      </c>
      <c r="R134" s="321">
        <v>0</v>
      </c>
      <c r="S134" s="114">
        <v>0</v>
      </c>
      <c r="T134" s="331">
        <f t="shared" si="14"/>
        <v>0</v>
      </c>
    </row>
    <row r="135" spans="1:20" ht="57" x14ac:dyDescent="0.2">
      <c r="A135" s="193">
        <f t="shared" si="17"/>
        <v>97</v>
      </c>
      <c r="B135" s="112">
        <v>116527</v>
      </c>
      <c r="C135" s="79" t="s">
        <v>98</v>
      </c>
      <c r="D135" s="112" t="s">
        <v>1</v>
      </c>
      <c r="E135" s="194">
        <v>58506848</v>
      </c>
      <c r="F135" s="194">
        <v>18141100</v>
      </c>
      <c r="G135" s="194">
        <v>0</v>
      </c>
      <c r="H135" s="351">
        <v>37</v>
      </c>
      <c r="I135" s="114">
        <v>5</v>
      </c>
      <c r="J135" s="362">
        <v>19</v>
      </c>
      <c r="K135" s="114">
        <v>0</v>
      </c>
      <c r="L135" s="114">
        <v>0</v>
      </c>
      <c r="M135" s="114">
        <v>0</v>
      </c>
      <c r="N135" s="114">
        <v>0</v>
      </c>
      <c r="O135" s="114">
        <v>0.19</v>
      </c>
      <c r="P135" s="114">
        <v>0</v>
      </c>
      <c r="Q135" s="114">
        <v>0</v>
      </c>
      <c r="R135" s="321">
        <v>0</v>
      </c>
      <c r="S135" s="114">
        <v>0</v>
      </c>
      <c r="T135" s="331">
        <f t="shared" si="14"/>
        <v>0.19</v>
      </c>
    </row>
    <row r="136" spans="1:20" ht="42.75" x14ac:dyDescent="0.2">
      <c r="A136" s="193">
        <f t="shared" si="17"/>
        <v>98</v>
      </c>
      <c r="B136" s="112">
        <v>116530</v>
      </c>
      <c r="C136" s="79" t="s">
        <v>99</v>
      </c>
      <c r="D136" s="112" t="s">
        <v>1</v>
      </c>
      <c r="E136" s="194">
        <v>576000</v>
      </c>
      <c r="F136" s="194">
        <v>0</v>
      </c>
      <c r="G136" s="194">
        <v>0</v>
      </c>
      <c r="H136" s="351">
        <v>9</v>
      </c>
      <c r="I136" s="114">
        <v>3</v>
      </c>
      <c r="J136" s="362">
        <v>1</v>
      </c>
      <c r="K136" s="114">
        <v>0</v>
      </c>
      <c r="L136" s="114">
        <v>0</v>
      </c>
      <c r="M136" s="114">
        <v>0</v>
      </c>
      <c r="N136" s="114">
        <v>0</v>
      </c>
      <c r="O136" s="114">
        <v>0</v>
      </c>
      <c r="P136" s="114">
        <v>0</v>
      </c>
      <c r="Q136" s="114">
        <v>0</v>
      </c>
      <c r="R136" s="321">
        <v>0</v>
      </c>
      <c r="S136" s="114">
        <v>0</v>
      </c>
      <c r="T136" s="331">
        <f t="shared" si="14"/>
        <v>0</v>
      </c>
    </row>
    <row r="137" spans="1:20" ht="57" x14ac:dyDescent="0.2">
      <c r="A137" s="193">
        <f t="shared" si="17"/>
        <v>99</v>
      </c>
      <c r="B137" s="112">
        <v>116577</v>
      </c>
      <c r="C137" s="79" t="s">
        <v>100</v>
      </c>
      <c r="D137" s="112" t="s">
        <v>1</v>
      </c>
      <c r="E137" s="194">
        <v>0</v>
      </c>
      <c r="F137" s="194">
        <v>0</v>
      </c>
      <c r="G137" s="194">
        <v>0</v>
      </c>
      <c r="H137" s="351">
        <v>12</v>
      </c>
      <c r="I137" s="114">
        <v>1</v>
      </c>
      <c r="J137" s="362">
        <v>1</v>
      </c>
      <c r="K137" s="114">
        <v>0</v>
      </c>
      <c r="L137" s="114">
        <v>0</v>
      </c>
      <c r="M137" s="114">
        <v>0</v>
      </c>
      <c r="N137" s="114">
        <v>0</v>
      </c>
      <c r="O137" s="114">
        <v>0</v>
      </c>
      <c r="P137" s="114">
        <v>0</v>
      </c>
      <c r="Q137" s="114">
        <v>0</v>
      </c>
      <c r="R137" s="321">
        <v>0</v>
      </c>
      <c r="S137" s="114">
        <v>0</v>
      </c>
      <c r="T137" s="331">
        <f t="shared" si="14"/>
        <v>0</v>
      </c>
    </row>
    <row r="138" spans="1:20" ht="57" x14ac:dyDescent="0.2">
      <c r="A138" s="193">
        <f t="shared" si="17"/>
        <v>100</v>
      </c>
      <c r="B138" s="112">
        <v>142767</v>
      </c>
      <c r="C138" s="79" t="s">
        <v>101</v>
      </c>
      <c r="D138" s="112" t="s">
        <v>1</v>
      </c>
      <c r="E138" s="194">
        <v>500000</v>
      </c>
      <c r="F138" s="194">
        <v>1100000</v>
      </c>
      <c r="G138" s="194">
        <v>500000</v>
      </c>
      <c r="H138" s="351">
        <v>27</v>
      </c>
      <c r="I138" s="114">
        <v>8</v>
      </c>
      <c r="J138" s="362">
        <v>1</v>
      </c>
      <c r="K138" s="114">
        <v>0</v>
      </c>
      <c r="L138" s="114">
        <v>0</v>
      </c>
      <c r="M138" s="114">
        <v>0.26</v>
      </c>
      <c r="N138" s="114">
        <v>0</v>
      </c>
      <c r="O138" s="114">
        <v>0</v>
      </c>
      <c r="P138" s="114">
        <v>0</v>
      </c>
      <c r="Q138" s="114">
        <v>0</v>
      </c>
      <c r="R138" s="321">
        <v>0</v>
      </c>
      <c r="S138" s="114">
        <v>0</v>
      </c>
      <c r="T138" s="331">
        <f t="shared" si="14"/>
        <v>0.26</v>
      </c>
    </row>
    <row r="139" spans="1:20" ht="99.75" x14ac:dyDescent="0.2">
      <c r="A139" s="193">
        <f t="shared" si="17"/>
        <v>101</v>
      </c>
      <c r="B139" s="112">
        <v>149858</v>
      </c>
      <c r="C139" s="79" t="s">
        <v>102</v>
      </c>
      <c r="D139" s="112" t="s">
        <v>1</v>
      </c>
      <c r="E139" s="194">
        <v>500000</v>
      </c>
      <c r="F139" s="194">
        <v>0</v>
      </c>
      <c r="G139" s="194">
        <v>0</v>
      </c>
      <c r="H139" s="351">
        <v>22</v>
      </c>
      <c r="I139" s="114">
        <v>1</v>
      </c>
      <c r="J139" s="362">
        <v>1</v>
      </c>
      <c r="K139" s="114">
        <v>0</v>
      </c>
      <c r="L139" s="114">
        <v>0</v>
      </c>
      <c r="M139" s="114">
        <v>0</v>
      </c>
      <c r="N139" s="114">
        <v>0</v>
      </c>
      <c r="O139" s="114">
        <v>0</v>
      </c>
      <c r="P139" s="114">
        <v>0</v>
      </c>
      <c r="Q139" s="114">
        <v>0</v>
      </c>
      <c r="R139" s="321">
        <v>0</v>
      </c>
      <c r="S139" s="114">
        <v>0</v>
      </c>
      <c r="T139" s="331">
        <f t="shared" si="14"/>
        <v>0</v>
      </c>
    </row>
    <row r="140" spans="1:20" ht="71.25" x14ac:dyDescent="0.2">
      <c r="A140" s="193">
        <f t="shared" si="17"/>
        <v>102</v>
      </c>
      <c r="B140" s="112">
        <v>167405</v>
      </c>
      <c r="C140" s="79" t="s">
        <v>103</v>
      </c>
      <c r="D140" s="112" t="s">
        <v>1</v>
      </c>
      <c r="E140" s="194">
        <v>0</v>
      </c>
      <c r="F140" s="194">
        <v>20831040</v>
      </c>
      <c r="G140" s="194">
        <v>0</v>
      </c>
      <c r="H140" s="351">
        <v>32.340000000000003</v>
      </c>
      <c r="I140" s="114">
        <v>2.94</v>
      </c>
      <c r="J140" s="362">
        <v>32.340000000000003</v>
      </c>
      <c r="K140" s="114">
        <v>2.94</v>
      </c>
      <c r="L140" s="114">
        <v>0</v>
      </c>
      <c r="M140" s="114">
        <v>0</v>
      </c>
      <c r="N140" s="114">
        <v>0</v>
      </c>
      <c r="O140" s="114">
        <v>0.16</v>
      </c>
      <c r="P140" s="114">
        <v>0</v>
      </c>
      <c r="Q140" s="114">
        <v>0</v>
      </c>
      <c r="R140" s="321">
        <v>0</v>
      </c>
      <c r="S140" s="114">
        <v>0</v>
      </c>
      <c r="T140" s="331">
        <f t="shared" si="14"/>
        <v>3.1</v>
      </c>
    </row>
    <row r="141" spans="1:20" ht="71.25" x14ac:dyDescent="0.2">
      <c r="A141" s="193">
        <f t="shared" si="17"/>
        <v>103</v>
      </c>
      <c r="B141" s="112">
        <v>189312</v>
      </c>
      <c r="C141" s="79" t="s">
        <v>104</v>
      </c>
      <c r="D141" s="112" t="s">
        <v>1</v>
      </c>
      <c r="E141" s="194">
        <v>30000000</v>
      </c>
      <c r="F141" s="194">
        <v>21136412</v>
      </c>
      <c r="G141" s="194">
        <v>12709892.939999999</v>
      </c>
      <c r="H141" s="351">
        <v>27</v>
      </c>
      <c r="I141" s="114">
        <v>12</v>
      </c>
      <c r="J141" s="362">
        <v>10</v>
      </c>
      <c r="K141" s="114">
        <v>0</v>
      </c>
      <c r="L141" s="114">
        <v>1</v>
      </c>
      <c r="M141" s="114">
        <v>0</v>
      </c>
      <c r="N141" s="114">
        <v>0.34</v>
      </c>
      <c r="O141" s="114">
        <v>1.1000000000000001</v>
      </c>
      <c r="P141" s="114">
        <v>0</v>
      </c>
      <c r="Q141" s="114">
        <v>2.0699999999999998</v>
      </c>
      <c r="R141" s="321">
        <v>0</v>
      </c>
      <c r="S141" s="114">
        <v>0.03</v>
      </c>
      <c r="T141" s="331">
        <f t="shared" si="14"/>
        <v>4.5399999999999991</v>
      </c>
    </row>
    <row r="142" spans="1:20" ht="57" x14ac:dyDescent="0.2">
      <c r="A142" s="193">
        <f t="shared" si="17"/>
        <v>104</v>
      </c>
      <c r="B142" s="112">
        <v>189315</v>
      </c>
      <c r="C142" s="79" t="s">
        <v>105</v>
      </c>
      <c r="D142" s="112" t="s">
        <v>1</v>
      </c>
      <c r="E142" s="194">
        <v>30000000</v>
      </c>
      <c r="F142" s="194">
        <v>50761912</v>
      </c>
      <c r="G142" s="194">
        <v>48710532.850000001</v>
      </c>
      <c r="H142" s="351">
        <v>32</v>
      </c>
      <c r="I142" s="114">
        <v>22</v>
      </c>
      <c r="J142" s="362">
        <v>10</v>
      </c>
      <c r="K142" s="114">
        <v>0</v>
      </c>
      <c r="L142" s="114">
        <v>5</v>
      </c>
      <c r="M142" s="114">
        <v>1.49</v>
      </c>
      <c r="N142" s="114">
        <v>0</v>
      </c>
      <c r="O142" s="114">
        <v>0</v>
      </c>
      <c r="P142" s="114">
        <v>0</v>
      </c>
      <c r="Q142" s="114">
        <v>0</v>
      </c>
      <c r="R142" s="321">
        <v>0</v>
      </c>
      <c r="S142" s="114">
        <v>7.0000000000000007E-2</v>
      </c>
      <c r="T142" s="331">
        <f t="shared" si="14"/>
        <v>6.5600000000000005</v>
      </c>
    </row>
    <row r="143" spans="1:20" ht="42.75" x14ac:dyDescent="0.2">
      <c r="A143" s="193">
        <f t="shared" si="17"/>
        <v>105</v>
      </c>
      <c r="B143" s="112">
        <v>189455</v>
      </c>
      <c r="C143" s="79" t="s">
        <v>106</v>
      </c>
      <c r="D143" s="112" t="s">
        <v>1</v>
      </c>
      <c r="E143" s="194">
        <v>11304000</v>
      </c>
      <c r="F143" s="194">
        <v>40000000</v>
      </c>
      <c r="G143" s="194">
        <v>29932974.219999999</v>
      </c>
      <c r="H143" s="351">
        <v>12</v>
      </c>
      <c r="I143" s="114">
        <v>9</v>
      </c>
      <c r="J143" s="362">
        <v>5</v>
      </c>
      <c r="K143" s="114">
        <v>0</v>
      </c>
      <c r="L143" s="114">
        <v>0</v>
      </c>
      <c r="M143" s="114">
        <v>0.69</v>
      </c>
      <c r="N143" s="114">
        <v>0.57999999999999996</v>
      </c>
      <c r="O143" s="114">
        <v>0.08</v>
      </c>
      <c r="P143" s="114">
        <v>0</v>
      </c>
      <c r="Q143" s="114">
        <v>0</v>
      </c>
      <c r="R143" s="325">
        <v>1.4</v>
      </c>
      <c r="S143" s="114">
        <v>0.24</v>
      </c>
      <c r="T143" s="331">
        <f t="shared" si="14"/>
        <v>2.9899999999999998</v>
      </c>
    </row>
    <row r="144" spans="1:20" ht="57" x14ac:dyDescent="0.2">
      <c r="A144" s="193">
        <f t="shared" si="17"/>
        <v>106</v>
      </c>
      <c r="B144" s="112">
        <v>189481</v>
      </c>
      <c r="C144" s="79" t="s">
        <v>107</v>
      </c>
      <c r="D144" s="112" t="s">
        <v>1</v>
      </c>
      <c r="E144" s="194">
        <v>1600000</v>
      </c>
      <c r="F144" s="194">
        <v>0</v>
      </c>
      <c r="G144" s="194">
        <v>0</v>
      </c>
      <c r="H144" s="351">
        <v>23.06</v>
      </c>
      <c r="I144" s="114">
        <v>10</v>
      </c>
      <c r="J144" s="362">
        <v>1</v>
      </c>
      <c r="K144" s="114">
        <v>0</v>
      </c>
      <c r="L144" s="114">
        <v>0</v>
      </c>
      <c r="M144" s="114">
        <v>0</v>
      </c>
      <c r="N144" s="114">
        <v>0</v>
      </c>
      <c r="O144" s="114">
        <v>0</v>
      </c>
      <c r="P144" s="114">
        <v>0</v>
      </c>
      <c r="Q144" s="114">
        <v>0</v>
      </c>
      <c r="R144" s="321">
        <v>0</v>
      </c>
      <c r="S144" s="114">
        <v>0</v>
      </c>
      <c r="T144" s="331">
        <f t="shared" si="14"/>
        <v>0</v>
      </c>
    </row>
    <row r="145" spans="1:20" ht="42.75" x14ac:dyDescent="0.2">
      <c r="A145" s="193">
        <f t="shared" si="17"/>
        <v>107</v>
      </c>
      <c r="B145" s="112">
        <v>189499</v>
      </c>
      <c r="C145" s="79" t="s">
        <v>108</v>
      </c>
      <c r="D145" s="112" t="s">
        <v>1</v>
      </c>
      <c r="E145" s="194">
        <v>13210000</v>
      </c>
      <c r="F145" s="194">
        <v>601500</v>
      </c>
      <c r="G145" s="194">
        <v>541216.53</v>
      </c>
      <c r="H145" s="351">
        <v>13</v>
      </c>
      <c r="I145" s="114">
        <v>1</v>
      </c>
      <c r="J145" s="362">
        <v>0</v>
      </c>
      <c r="K145" s="114">
        <v>0</v>
      </c>
      <c r="L145" s="114">
        <v>0</v>
      </c>
      <c r="M145" s="114">
        <v>0</v>
      </c>
      <c r="N145" s="114">
        <v>0</v>
      </c>
      <c r="O145" s="114">
        <v>0</v>
      </c>
      <c r="P145" s="114">
        <v>0</v>
      </c>
      <c r="Q145" s="114">
        <v>0.21</v>
      </c>
      <c r="R145" s="321">
        <v>0</v>
      </c>
      <c r="S145" s="114">
        <v>0</v>
      </c>
      <c r="T145" s="331">
        <f t="shared" si="14"/>
        <v>0.21</v>
      </c>
    </row>
    <row r="146" spans="1:20" ht="57" x14ac:dyDescent="0.2">
      <c r="A146" s="193">
        <f t="shared" si="17"/>
        <v>108</v>
      </c>
      <c r="B146" s="112">
        <v>190096</v>
      </c>
      <c r="C146" s="79" t="s">
        <v>109</v>
      </c>
      <c r="D146" s="112" t="s">
        <v>1</v>
      </c>
      <c r="E146" s="194">
        <v>480000</v>
      </c>
      <c r="F146" s="194">
        <v>3500000</v>
      </c>
      <c r="G146" s="194">
        <v>3368213.2</v>
      </c>
      <c r="H146" s="351">
        <v>6</v>
      </c>
      <c r="I146" s="114">
        <v>3</v>
      </c>
      <c r="J146" s="362">
        <v>1</v>
      </c>
      <c r="K146" s="114">
        <v>0</v>
      </c>
      <c r="L146" s="114">
        <v>0</v>
      </c>
      <c r="M146" s="114">
        <v>0</v>
      </c>
      <c r="N146" s="114">
        <v>1.72</v>
      </c>
      <c r="O146" s="114">
        <v>0</v>
      </c>
      <c r="P146" s="114">
        <v>0</v>
      </c>
      <c r="Q146" s="114">
        <v>0</v>
      </c>
      <c r="R146" s="321">
        <v>0</v>
      </c>
      <c r="S146" s="114">
        <v>0</v>
      </c>
      <c r="T146" s="331">
        <f t="shared" si="14"/>
        <v>1.72</v>
      </c>
    </row>
    <row r="147" spans="1:20" ht="42.75" x14ac:dyDescent="0.2">
      <c r="A147" s="193">
        <f t="shared" si="17"/>
        <v>109</v>
      </c>
      <c r="B147" s="112">
        <v>190101</v>
      </c>
      <c r="C147" s="79" t="s">
        <v>110</v>
      </c>
      <c r="D147" s="112" t="s">
        <v>1</v>
      </c>
      <c r="E147" s="194">
        <v>500000</v>
      </c>
      <c r="F147" s="194">
        <v>0</v>
      </c>
      <c r="G147" s="194">
        <v>0</v>
      </c>
      <c r="H147" s="351">
        <v>11</v>
      </c>
      <c r="I147" s="114">
        <v>1</v>
      </c>
      <c r="J147" s="362">
        <v>1</v>
      </c>
      <c r="K147" s="114">
        <v>0</v>
      </c>
      <c r="L147" s="114">
        <v>0</v>
      </c>
      <c r="M147" s="114">
        <v>0</v>
      </c>
      <c r="N147" s="114">
        <v>0</v>
      </c>
      <c r="O147" s="114">
        <v>0</v>
      </c>
      <c r="P147" s="114">
        <v>0</v>
      </c>
      <c r="Q147" s="114">
        <v>0</v>
      </c>
      <c r="R147" s="321">
        <v>0</v>
      </c>
      <c r="S147" s="114">
        <v>0</v>
      </c>
      <c r="T147" s="331">
        <f t="shared" si="14"/>
        <v>0</v>
      </c>
    </row>
    <row r="148" spans="1:20" ht="42.75" x14ac:dyDescent="0.2">
      <c r="A148" s="193">
        <f t="shared" si="17"/>
        <v>110</v>
      </c>
      <c r="B148" s="112">
        <v>190108</v>
      </c>
      <c r="C148" s="79" t="s">
        <v>111</v>
      </c>
      <c r="D148" s="112" t="s">
        <v>1</v>
      </c>
      <c r="E148" s="194">
        <v>500000</v>
      </c>
      <c r="F148" s="194">
        <v>1226000</v>
      </c>
      <c r="G148" s="194">
        <v>500000</v>
      </c>
      <c r="H148" s="351"/>
      <c r="I148" s="114">
        <v>1</v>
      </c>
      <c r="J148" s="362">
        <v>1</v>
      </c>
      <c r="K148" s="114">
        <v>0</v>
      </c>
      <c r="L148" s="114">
        <v>0</v>
      </c>
      <c r="M148" s="114">
        <v>0</v>
      </c>
      <c r="N148" s="114">
        <v>0.35</v>
      </c>
      <c r="O148" s="114">
        <v>0</v>
      </c>
      <c r="P148" s="114">
        <v>0</v>
      </c>
      <c r="Q148" s="114">
        <v>0</v>
      </c>
      <c r="R148" s="321">
        <v>0</v>
      </c>
      <c r="S148" s="114">
        <v>0</v>
      </c>
      <c r="T148" s="331">
        <f t="shared" si="14"/>
        <v>0.35</v>
      </c>
    </row>
    <row r="149" spans="1:20" ht="57" x14ac:dyDescent="0.2">
      <c r="A149" s="193">
        <f t="shared" si="17"/>
        <v>111</v>
      </c>
      <c r="B149" s="112">
        <v>190111</v>
      </c>
      <c r="C149" s="79" t="s">
        <v>112</v>
      </c>
      <c r="D149" s="112" t="s">
        <v>1</v>
      </c>
      <c r="E149" s="194">
        <v>500000</v>
      </c>
      <c r="F149" s="194">
        <v>500000</v>
      </c>
      <c r="G149" s="194">
        <v>0</v>
      </c>
      <c r="H149" s="351"/>
      <c r="I149" s="114">
        <v>1</v>
      </c>
      <c r="J149" s="362">
        <v>1</v>
      </c>
      <c r="K149" s="114">
        <v>0</v>
      </c>
      <c r="L149" s="114">
        <v>0</v>
      </c>
      <c r="M149" s="114">
        <v>0</v>
      </c>
      <c r="N149" s="114">
        <v>0</v>
      </c>
      <c r="O149" s="114">
        <v>0</v>
      </c>
      <c r="P149" s="114">
        <v>0</v>
      </c>
      <c r="Q149" s="114">
        <v>0</v>
      </c>
      <c r="R149" s="321">
        <v>0</v>
      </c>
      <c r="S149" s="114">
        <v>0</v>
      </c>
      <c r="T149" s="331">
        <f t="shared" si="14"/>
        <v>0</v>
      </c>
    </row>
    <row r="150" spans="1:20" ht="57" x14ac:dyDescent="0.2">
      <c r="A150" s="193">
        <f t="shared" si="17"/>
        <v>112</v>
      </c>
      <c r="B150" s="112">
        <v>190118</v>
      </c>
      <c r="C150" s="79" t="s">
        <v>113</v>
      </c>
      <c r="D150" s="112" t="s">
        <v>1</v>
      </c>
      <c r="E150" s="194">
        <v>15000000</v>
      </c>
      <c r="F150" s="194">
        <v>0</v>
      </c>
      <c r="G150" s="194">
        <v>0</v>
      </c>
      <c r="H150" s="351"/>
      <c r="I150" s="114">
        <v>4</v>
      </c>
      <c r="J150" s="362">
        <v>4</v>
      </c>
      <c r="K150" s="114">
        <v>0</v>
      </c>
      <c r="L150" s="114">
        <v>0</v>
      </c>
      <c r="M150" s="114">
        <v>0</v>
      </c>
      <c r="N150" s="114">
        <v>0</v>
      </c>
      <c r="O150" s="114">
        <v>0</v>
      </c>
      <c r="P150" s="114">
        <v>0</v>
      </c>
      <c r="Q150" s="114">
        <v>0</v>
      </c>
      <c r="R150" s="321">
        <v>0</v>
      </c>
      <c r="S150" s="114">
        <v>0</v>
      </c>
      <c r="T150" s="331">
        <f t="shared" si="14"/>
        <v>0</v>
      </c>
    </row>
    <row r="151" spans="1:20" ht="57" x14ac:dyDescent="0.2">
      <c r="A151" s="193">
        <f t="shared" si="17"/>
        <v>113</v>
      </c>
      <c r="B151" s="112">
        <v>190122</v>
      </c>
      <c r="C151" s="79" t="s">
        <v>114</v>
      </c>
      <c r="D151" s="112" t="s">
        <v>1</v>
      </c>
      <c r="E151" s="194">
        <v>480000</v>
      </c>
      <c r="F151" s="194">
        <v>251644</v>
      </c>
      <c r="G151" s="194">
        <v>251643.41</v>
      </c>
      <c r="H151" s="351"/>
      <c r="I151" s="114">
        <v>1</v>
      </c>
      <c r="J151" s="362">
        <v>1</v>
      </c>
      <c r="K151" s="114">
        <v>0</v>
      </c>
      <c r="L151" s="114">
        <v>0</v>
      </c>
      <c r="M151" s="114">
        <v>0</v>
      </c>
      <c r="N151" s="114">
        <v>1</v>
      </c>
      <c r="O151" s="114">
        <v>0</v>
      </c>
      <c r="P151" s="114">
        <v>0</v>
      </c>
      <c r="Q151" s="114">
        <v>0</v>
      </c>
      <c r="R151" s="321">
        <v>0</v>
      </c>
      <c r="S151" s="114">
        <v>0</v>
      </c>
      <c r="T151" s="331">
        <f t="shared" si="14"/>
        <v>1</v>
      </c>
    </row>
    <row r="152" spans="1:20" ht="57" x14ac:dyDescent="0.2">
      <c r="A152" s="193">
        <f t="shared" si="17"/>
        <v>114</v>
      </c>
      <c r="B152" s="112">
        <v>190123</v>
      </c>
      <c r="C152" s="79" t="s">
        <v>115</v>
      </c>
      <c r="D152" s="112" t="s">
        <v>1</v>
      </c>
      <c r="E152" s="194">
        <v>500000</v>
      </c>
      <c r="F152" s="194">
        <v>0</v>
      </c>
      <c r="G152" s="194">
        <v>0</v>
      </c>
      <c r="H152" s="351"/>
      <c r="I152" s="114">
        <v>1</v>
      </c>
      <c r="J152" s="362">
        <v>1</v>
      </c>
      <c r="K152" s="114">
        <v>0</v>
      </c>
      <c r="L152" s="114">
        <v>0</v>
      </c>
      <c r="M152" s="114">
        <v>0</v>
      </c>
      <c r="N152" s="114">
        <v>0</v>
      </c>
      <c r="O152" s="114">
        <v>0</v>
      </c>
      <c r="P152" s="114">
        <v>0</v>
      </c>
      <c r="Q152" s="114">
        <v>0</v>
      </c>
      <c r="R152" s="321">
        <v>0</v>
      </c>
      <c r="S152" s="114">
        <v>0</v>
      </c>
      <c r="T152" s="331">
        <f t="shared" si="14"/>
        <v>0</v>
      </c>
    </row>
    <row r="153" spans="1:20" ht="57" x14ac:dyDescent="0.2">
      <c r="A153" s="193">
        <f t="shared" si="17"/>
        <v>115</v>
      </c>
      <c r="B153" s="112">
        <v>190124</v>
      </c>
      <c r="C153" s="79" t="s">
        <v>116</v>
      </c>
      <c r="D153" s="112" t="s">
        <v>1</v>
      </c>
      <c r="E153" s="194">
        <v>500000</v>
      </c>
      <c r="F153" s="194">
        <v>0</v>
      </c>
      <c r="G153" s="194">
        <v>0</v>
      </c>
      <c r="H153" s="351"/>
      <c r="I153" s="114">
        <v>1</v>
      </c>
      <c r="J153" s="362">
        <v>1</v>
      </c>
      <c r="K153" s="114">
        <v>0</v>
      </c>
      <c r="L153" s="114">
        <v>0</v>
      </c>
      <c r="M153" s="114">
        <v>0</v>
      </c>
      <c r="N153" s="114">
        <v>0</v>
      </c>
      <c r="O153" s="114">
        <v>0</v>
      </c>
      <c r="P153" s="114">
        <v>0</v>
      </c>
      <c r="Q153" s="114">
        <v>0</v>
      </c>
      <c r="R153" s="321">
        <v>0</v>
      </c>
      <c r="S153" s="114">
        <v>0</v>
      </c>
      <c r="T153" s="331">
        <f t="shared" si="14"/>
        <v>0</v>
      </c>
    </row>
    <row r="154" spans="1:20" ht="42.75" x14ac:dyDescent="0.2">
      <c r="A154" s="193">
        <f t="shared" si="17"/>
        <v>116</v>
      </c>
      <c r="B154" s="112">
        <v>211714</v>
      </c>
      <c r="C154" s="79" t="s">
        <v>117</v>
      </c>
      <c r="D154" s="112" t="s">
        <v>1</v>
      </c>
      <c r="E154" s="254">
        <v>0</v>
      </c>
      <c r="F154" s="194">
        <v>850000</v>
      </c>
      <c r="G154" s="194">
        <v>240154.97</v>
      </c>
      <c r="H154" s="351"/>
      <c r="I154" s="114">
        <v>0</v>
      </c>
      <c r="J154" s="362">
        <v>1</v>
      </c>
      <c r="K154" s="114">
        <v>0</v>
      </c>
      <c r="L154" s="114">
        <v>0</v>
      </c>
      <c r="M154" s="114">
        <v>0</v>
      </c>
      <c r="N154" s="114">
        <v>0</v>
      </c>
      <c r="O154" s="114">
        <v>0</v>
      </c>
      <c r="P154" s="114">
        <v>0</v>
      </c>
      <c r="Q154" s="114">
        <v>0.35</v>
      </c>
      <c r="R154" s="321">
        <v>0</v>
      </c>
      <c r="S154" s="114">
        <v>0</v>
      </c>
      <c r="T154" s="331">
        <f t="shared" si="14"/>
        <v>0.35</v>
      </c>
    </row>
    <row r="155" spans="1:20" ht="57" x14ac:dyDescent="0.2">
      <c r="A155" s="193">
        <v>117</v>
      </c>
      <c r="B155" s="112">
        <v>221005</v>
      </c>
      <c r="C155" s="79" t="s">
        <v>420</v>
      </c>
      <c r="D155" s="112" t="s">
        <v>1</v>
      </c>
      <c r="E155" s="254">
        <v>0</v>
      </c>
      <c r="F155" s="194">
        <v>250000</v>
      </c>
      <c r="G155" s="194">
        <v>0</v>
      </c>
      <c r="H155" s="351"/>
      <c r="I155" s="114">
        <v>0</v>
      </c>
      <c r="J155" s="362">
        <v>0</v>
      </c>
      <c r="K155" s="114">
        <v>0</v>
      </c>
      <c r="L155" s="114">
        <v>0</v>
      </c>
      <c r="M155" s="114">
        <v>0</v>
      </c>
      <c r="N155" s="114">
        <v>0</v>
      </c>
      <c r="O155" s="114">
        <v>0</v>
      </c>
      <c r="P155" s="114">
        <v>0</v>
      </c>
      <c r="Q155" s="114">
        <v>0</v>
      </c>
      <c r="R155" s="321">
        <v>0</v>
      </c>
      <c r="S155" s="114">
        <v>0</v>
      </c>
      <c r="T155" s="331">
        <f t="shared" si="14"/>
        <v>0</v>
      </c>
    </row>
    <row r="156" spans="1:20" ht="57" x14ac:dyDescent="0.2">
      <c r="A156" s="193">
        <v>118</v>
      </c>
      <c r="B156" s="112">
        <v>221962</v>
      </c>
      <c r="C156" s="79" t="s">
        <v>421</v>
      </c>
      <c r="D156" s="112" t="s">
        <v>1</v>
      </c>
      <c r="E156" s="254">
        <v>0</v>
      </c>
      <c r="F156" s="194">
        <v>400000</v>
      </c>
      <c r="G156" s="194">
        <v>0</v>
      </c>
      <c r="H156" s="351"/>
      <c r="I156" s="114">
        <v>0</v>
      </c>
      <c r="J156" s="362">
        <v>0</v>
      </c>
      <c r="K156" s="114">
        <v>0</v>
      </c>
      <c r="L156" s="114">
        <v>0</v>
      </c>
      <c r="M156" s="114">
        <v>0</v>
      </c>
      <c r="N156" s="114">
        <v>0</v>
      </c>
      <c r="O156" s="114">
        <v>0</v>
      </c>
      <c r="P156" s="114">
        <v>0</v>
      </c>
      <c r="Q156" s="114">
        <v>0</v>
      </c>
      <c r="R156" s="321">
        <v>0</v>
      </c>
      <c r="S156" s="114">
        <v>0</v>
      </c>
      <c r="T156" s="331">
        <f t="shared" si="14"/>
        <v>0</v>
      </c>
    </row>
    <row r="157" spans="1:20" ht="57.75" thickBot="1" x14ac:dyDescent="0.25">
      <c r="A157" s="327">
        <v>119</v>
      </c>
      <c r="B157" s="328">
        <v>221965</v>
      </c>
      <c r="C157" s="329" t="s">
        <v>422</v>
      </c>
      <c r="D157" s="328" t="s">
        <v>1</v>
      </c>
      <c r="E157" s="348">
        <v>0</v>
      </c>
      <c r="F157" s="330">
        <v>512000</v>
      </c>
      <c r="G157" s="330">
        <v>0</v>
      </c>
      <c r="H157" s="352"/>
      <c r="I157" s="331">
        <v>0</v>
      </c>
      <c r="J157" s="363">
        <v>0</v>
      </c>
      <c r="K157" s="331">
        <v>0</v>
      </c>
      <c r="L157" s="331">
        <v>0</v>
      </c>
      <c r="M157" s="331">
        <v>0</v>
      </c>
      <c r="N157" s="331">
        <v>0</v>
      </c>
      <c r="O157" s="331">
        <v>0</v>
      </c>
      <c r="P157" s="331">
        <v>0</v>
      </c>
      <c r="Q157" s="331">
        <v>0</v>
      </c>
      <c r="R157" s="337">
        <v>0</v>
      </c>
      <c r="S157" s="331">
        <v>0</v>
      </c>
      <c r="T157" s="331">
        <f t="shared" si="14"/>
        <v>0</v>
      </c>
    </row>
    <row r="158" spans="1:20" ht="15.75" thickBot="1" x14ac:dyDescent="0.3">
      <c r="A158" s="211"/>
      <c r="B158" s="212"/>
      <c r="C158" s="213"/>
      <c r="D158" s="212"/>
      <c r="E158" s="198">
        <f t="shared" ref="E158:Q158" si="18">SUM(E128:E157)</f>
        <v>268225326</v>
      </c>
      <c r="F158" s="198">
        <f t="shared" si="18"/>
        <v>207213468</v>
      </c>
      <c r="G158" s="198">
        <f t="shared" si="18"/>
        <v>108691708.89</v>
      </c>
      <c r="H158" s="200"/>
      <c r="I158" s="199">
        <f t="shared" si="18"/>
        <v>125.34</v>
      </c>
      <c r="J158" s="364">
        <f t="shared" si="18"/>
        <v>145.34</v>
      </c>
      <c r="K158" s="199">
        <f t="shared" si="18"/>
        <v>2.94</v>
      </c>
      <c r="L158" s="199">
        <f t="shared" si="18"/>
        <v>6</v>
      </c>
      <c r="M158" s="199">
        <f t="shared" si="18"/>
        <v>2.44</v>
      </c>
      <c r="N158" s="199">
        <f t="shared" si="18"/>
        <v>4.0199999999999996</v>
      </c>
      <c r="O158" s="199">
        <f t="shared" si="18"/>
        <v>1.85</v>
      </c>
      <c r="P158" s="199">
        <f t="shared" si="18"/>
        <v>1.1499999999999999</v>
      </c>
      <c r="Q158" s="201">
        <f t="shared" si="18"/>
        <v>2.84</v>
      </c>
      <c r="R158" s="326">
        <f>SUM(R128:R157)</f>
        <v>1.96</v>
      </c>
      <c r="S158" s="200">
        <f>SUM(S128:S157)</f>
        <v>0.33999999999999997</v>
      </c>
      <c r="T158" s="201">
        <f t="shared" si="14"/>
        <v>23.54</v>
      </c>
    </row>
    <row r="159" spans="1:20" ht="15.75" thickBot="1" x14ac:dyDescent="0.25">
      <c r="A159" s="203" t="s">
        <v>91</v>
      </c>
      <c r="O159" s="205"/>
      <c r="T159" s="347"/>
    </row>
    <row r="160" spans="1:20" ht="42.75" x14ac:dyDescent="0.2">
      <c r="A160" s="206">
        <v>120</v>
      </c>
      <c r="B160" s="207">
        <v>116547</v>
      </c>
      <c r="C160" s="76" t="s">
        <v>118</v>
      </c>
      <c r="D160" s="207" t="s">
        <v>25</v>
      </c>
      <c r="E160" s="208">
        <v>500000</v>
      </c>
      <c r="F160" s="208">
        <v>500000</v>
      </c>
      <c r="G160" s="208">
        <v>0</v>
      </c>
      <c r="H160" s="350"/>
      <c r="I160" s="209">
        <v>1</v>
      </c>
      <c r="J160" s="361">
        <v>1</v>
      </c>
      <c r="K160" s="209">
        <v>0</v>
      </c>
      <c r="L160" s="209">
        <v>0</v>
      </c>
      <c r="M160" s="209">
        <v>0</v>
      </c>
      <c r="N160" s="209">
        <v>0</v>
      </c>
      <c r="O160" s="209">
        <v>0</v>
      </c>
      <c r="P160" s="209">
        <v>0</v>
      </c>
      <c r="Q160" s="209">
        <v>0</v>
      </c>
      <c r="R160" s="320">
        <v>0</v>
      </c>
      <c r="S160" s="209">
        <v>0</v>
      </c>
      <c r="T160" s="218">
        <f t="shared" si="14"/>
        <v>0</v>
      </c>
    </row>
    <row r="161" spans="1:20" ht="21.75" customHeight="1" thickBot="1" x14ac:dyDescent="0.25">
      <c r="A161" s="327">
        <v>121</v>
      </c>
      <c r="B161" s="328">
        <v>190116</v>
      </c>
      <c r="C161" s="329" t="s">
        <v>408</v>
      </c>
      <c r="D161" s="328" t="s">
        <v>1</v>
      </c>
      <c r="E161" s="330">
        <v>0</v>
      </c>
      <c r="F161" s="330">
        <v>3134356</v>
      </c>
      <c r="G161" s="330">
        <v>0</v>
      </c>
      <c r="H161" s="352"/>
      <c r="I161" s="331">
        <v>0</v>
      </c>
      <c r="J161" s="363">
        <v>0</v>
      </c>
      <c r="K161" s="331">
        <v>0</v>
      </c>
      <c r="L161" s="331">
        <v>0</v>
      </c>
      <c r="M161" s="331">
        <v>0</v>
      </c>
      <c r="N161" s="331">
        <v>0</v>
      </c>
      <c r="O161" s="331">
        <v>0</v>
      </c>
      <c r="P161" s="331">
        <v>0</v>
      </c>
      <c r="Q161" s="331">
        <v>0</v>
      </c>
      <c r="R161" s="337">
        <v>0</v>
      </c>
      <c r="S161" s="331">
        <v>0</v>
      </c>
      <c r="T161" s="331">
        <f t="shared" si="14"/>
        <v>0</v>
      </c>
    </row>
    <row r="162" spans="1:20" s="202" customFormat="1" ht="15.75" thickBot="1" x14ac:dyDescent="0.3">
      <c r="A162" s="195"/>
      <c r="B162" s="196"/>
      <c r="C162" s="197"/>
      <c r="D162" s="196"/>
      <c r="E162" s="215">
        <f>+E160</f>
        <v>500000</v>
      </c>
      <c r="F162" s="215">
        <f>SUM(F160:F161)</f>
        <v>3634356</v>
      </c>
      <c r="G162" s="215">
        <f>+G160</f>
        <v>0</v>
      </c>
      <c r="H162" s="357"/>
      <c r="I162" s="199">
        <v>1</v>
      </c>
      <c r="J162" s="364">
        <v>1</v>
      </c>
      <c r="K162" s="199">
        <f>SUM(K160:K161)</f>
        <v>0</v>
      </c>
      <c r="L162" s="199">
        <f>SUM(L160:L161)</f>
        <v>0</v>
      </c>
      <c r="M162" s="199">
        <f t="shared" ref="M162:Q162" si="19">SUM(M160:M161)</f>
        <v>0</v>
      </c>
      <c r="N162" s="199">
        <f t="shared" si="19"/>
        <v>0</v>
      </c>
      <c r="O162" s="199">
        <f t="shared" si="19"/>
        <v>0</v>
      </c>
      <c r="P162" s="199">
        <f t="shared" si="19"/>
        <v>0</v>
      </c>
      <c r="Q162" s="220">
        <f t="shared" si="19"/>
        <v>0</v>
      </c>
      <c r="R162" s="326">
        <v>0</v>
      </c>
      <c r="S162" s="200">
        <f>SUM(S160:S161)</f>
        <v>0</v>
      </c>
      <c r="T162" s="201">
        <f t="shared" si="14"/>
        <v>0</v>
      </c>
    </row>
    <row r="163" spans="1:20" ht="15.75" thickBot="1" x14ac:dyDescent="0.25">
      <c r="A163" s="203" t="s">
        <v>258</v>
      </c>
      <c r="O163" s="205"/>
    </row>
    <row r="164" spans="1:20" ht="57" x14ac:dyDescent="0.2">
      <c r="A164" s="206">
        <v>122</v>
      </c>
      <c r="B164" s="207">
        <v>192588</v>
      </c>
      <c r="C164" s="76" t="s">
        <v>259</v>
      </c>
      <c r="D164" s="207" t="s">
        <v>1</v>
      </c>
      <c r="E164" s="208">
        <v>0</v>
      </c>
      <c r="F164" s="208">
        <v>5900000</v>
      </c>
      <c r="G164" s="208">
        <v>2999828.3</v>
      </c>
      <c r="H164" s="350"/>
      <c r="I164" s="209">
        <v>1.6</v>
      </c>
      <c r="J164" s="361">
        <v>1.6</v>
      </c>
      <c r="K164" s="209">
        <v>0</v>
      </c>
      <c r="L164" s="209">
        <v>0</v>
      </c>
      <c r="M164" s="209">
        <v>0</v>
      </c>
      <c r="N164" s="209">
        <v>0.33</v>
      </c>
      <c r="O164" s="209">
        <v>0.06</v>
      </c>
      <c r="P164" s="209">
        <v>0</v>
      </c>
      <c r="Q164" s="209">
        <v>0.7</v>
      </c>
      <c r="R164" s="209">
        <v>0</v>
      </c>
      <c r="S164" s="209">
        <v>0.4</v>
      </c>
      <c r="T164" s="210">
        <f t="shared" si="14"/>
        <v>1.4900000000000002</v>
      </c>
    </row>
    <row r="165" spans="1:20" ht="57" x14ac:dyDescent="0.2">
      <c r="A165" s="193">
        <f t="shared" ref="A165:A171" si="20">A164+1</f>
        <v>123</v>
      </c>
      <c r="B165" s="112">
        <v>192589</v>
      </c>
      <c r="C165" s="79" t="s">
        <v>260</v>
      </c>
      <c r="D165" s="112" t="s">
        <v>1</v>
      </c>
      <c r="E165" s="194">
        <v>0</v>
      </c>
      <c r="F165" s="194">
        <v>5900000</v>
      </c>
      <c r="G165" s="194">
        <v>3663584.01</v>
      </c>
      <c r="H165" s="351"/>
      <c r="I165" s="114">
        <v>1.7</v>
      </c>
      <c r="J165" s="362">
        <v>1.7</v>
      </c>
      <c r="K165" s="114">
        <v>0</v>
      </c>
      <c r="L165" s="114">
        <v>0</v>
      </c>
      <c r="M165" s="114">
        <v>0</v>
      </c>
      <c r="N165" s="114">
        <v>0.32</v>
      </c>
      <c r="O165" s="114">
        <v>0.08</v>
      </c>
      <c r="P165" s="114">
        <v>0</v>
      </c>
      <c r="Q165" s="114">
        <v>0.18</v>
      </c>
      <c r="R165" s="114">
        <v>0</v>
      </c>
      <c r="S165" s="114">
        <v>0.92</v>
      </c>
      <c r="T165" s="115">
        <f t="shared" si="14"/>
        <v>1.5000000000000002</v>
      </c>
    </row>
    <row r="166" spans="1:20" ht="57" x14ac:dyDescent="0.2">
      <c r="A166" s="193">
        <f t="shared" si="20"/>
        <v>124</v>
      </c>
      <c r="B166" s="112">
        <v>192590</v>
      </c>
      <c r="C166" s="79" t="s">
        <v>261</v>
      </c>
      <c r="D166" s="112" t="s">
        <v>1</v>
      </c>
      <c r="E166" s="194">
        <v>0</v>
      </c>
      <c r="F166" s="194">
        <v>3900000</v>
      </c>
      <c r="G166" s="194">
        <v>500000</v>
      </c>
      <c r="H166" s="351"/>
      <c r="I166" s="114">
        <v>1.3</v>
      </c>
      <c r="J166" s="362">
        <v>1.3</v>
      </c>
      <c r="K166" s="114">
        <v>0</v>
      </c>
      <c r="L166" s="114">
        <v>0</v>
      </c>
      <c r="M166" s="114">
        <v>0</v>
      </c>
      <c r="N166" s="114">
        <v>0.32</v>
      </c>
      <c r="O166" s="114">
        <v>0.08</v>
      </c>
      <c r="P166" s="114">
        <v>0</v>
      </c>
      <c r="Q166" s="114">
        <v>0.12</v>
      </c>
      <c r="R166" s="114">
        <v>0</v>
      </c>
      <c r="S166" s="114">
        <v>0.03</v>
      </c>
      <c r="T166" s="115">
        <f t="shared" si="14"/>
        <v>0.55000000000000004</v>
      </c>
    </row>
    <row r="167" spans="1:20" ht="85.5" x14ac:dyDescent="0.2">
      <c r="A167" s="193">
        <f t="shared" si="20"/>
        <v>125</v>
      </c>
      <c r="B167" s="112">
        <v>191416</v>
      </c>
      <c r="C167" s="79" t="s">
        <v>273</v>
      </c>
      <c r="D167" s="112" t="s">
        <v>1</v>
      </c>
      <c r="E167" s="194">
        <v>0</v>
      </c>
      <c r="F167" s="194">
        <v>59200000</v>
      </c>
      <c r="G167" s="194">
        <v>43544152.350000001</v>
      </c>
      <c r="H167" s="351"/>
      <c r="I167" s="114">
        <v>17.5</v>
      </c>
      <c r="J167" s="362">
        <v>9</v>
      </c>
      <c r="K167" s="114">
        <v>0</v>
      </c>
      <c r="L167" s="114">
        <v>0</v>
      </c>
      <c r="M167" s="114">
        <v>0</v>
      </c>
      <c r="N167" s="114">
        <v>0</v>
      </c>
      <c r="O167" s="114">
        <v>0.7</v>
      </c>
      <c r="P167" s="114">
        <v>4.8</v>
      </c>
      <c r="Q167" s="114">
        <v>0.26</v>
      </c>
      <c r="R167" s="312">
        <v>2.62</v>
      </c>
      <c r="S167" s="114">
        <v>0.78</v>
      </c>
      <c r="T167" s="115">
        <f t="shared" si="14"/>
        <v>9.16</v>
      </c>
    </row>
    <row r="168" spans="1:20" ht="42.75" x14ac:dyDescent="0.2">
      <c r="A168" s="193">
        <f t="shared" si="20"/>
        <v>126</v>
      </c>
      <c r="B168" s="112">
        <v>207018</v>
      </c>
      <c r="C168" s="79" t="s">
        <v>370</v>
      </c>
      <c r="D168" s="112" t="s">
        <v>1</v>
      </c>
      <c r="E168" s="194">
        <v>0</v>
      </c>
      <c r="F168" s="194">
        <v>0</v>
      </c>
      <c r="G168" s="194">
        <v>0</v>
      </c>
      <c r="H168" s="351"/>
      <c r="I168" s="114">
        <v>6</v>
      </c>
      <c r="J168" s="362">
        <v>2</v>
      </c>
      <c r="K168" s="114">
        <v>0</v>
      </c>
      <c r="L168" s="114">
        <v>0</v>
      </c>
      <c r="M168" s="114">
        <v>0</v>
      </c>
      <c r="N168" s="114">
        <v>0</v>
      </c>
      <c r="O168" s="114">
        <v>0</v>
      </c>
      <c r="P168" s="114">
        <v>0</v>
      </c>
      <c r="Q168" s="114">
        <v>0</v>
      </c>
      <c r="R168" s="114">
        <v>0</v>
      </c>
      <c r="S168" s="114">
        <v>0</v>
      </c>
      <c r="T168" s="115">
        <f t="shared" si="14"/>
        <v>0</v>
      </c>
    </row>
    <row r="169" spans="1:20" ht="42.75" x14ac:dyDescent="0.2">
      <c r="A169" s="193">
        <f t="shared" si="20"/>
        <v>127</v>
      </c>
      <c r="B169" s="112">
        <v>192591</v>
      </c>
      <c r="C169" s="79" t="s">
        <v>262</v>
      </c>
      <c r="D169" s="112" t="s">
        <v>1</v>
      </c>
      <c r="E169" s="194">
        <v>0</v>
      </c>
      <c r="F169" s="194">
        <v>15500000</v>
      </c>
      <c r="G169" s="194">
        <v>5305421.18</v>
      </c>
      <c r="H169" s="351"/>
      <c r="I169" s="114">
        <v>3.5</v>
      </c>
      <c r="J169" s="362">
        <v>3.5</v>
      </c>
      <c r="K169" s="114">
        <v>0</v>
      </c>
      <c r="L169" s="114">
        <v>0</v>
      </c>
      <c r="M169" s="114">
        <v>0</v>
      </c>
      <c r="N169" s="114">
        <v>0.8</v>
      </c>
      <c r="O169" s="114">
        <v>0.34</v>
      </c>
      <c r="P169" s="114">
        <v>0</v>
      </c>
      <c r="Q169" s="114">
        <v>0.17</v>
      </c>
      <c r="R169" s="312">
        <v>0.52</v>
      </c>
      <c r="S169" s="114">
        <v>0.26</v>
      </c>
      <c r="T169" s="115">
        <f t="shared" si="14"/>
        <v>2.09</v>
      </c>
    </row>
    <row r="170" spans="1:20" ht="57" x14ac:dyDescent="0.2">
      <c r="A170" s="193">
        <f t="shared" si="20"/>
        <v>128</v>
      </c>
      <c r="B170" s="112">
        <v>211099</v>
      </c>
      <c r="C170" s="79" t="s">
        <v>404</v>
      </c>
      <c r="D170" s="112" t="s">
        <v>1</v>
      </c>
      <c r="E170" s="194">
        <v>0</v>
      </c>
      <c r="F170" s="194">
        <v>1000000</v>
      </c>
      <c r="G170" s="194">
        <v>0</v>
      </c>
      <c r="H170" s="351"/>
      <c r="I170" s="114">
        <v>0</v>
      </c>
      <c r="J170" s="362">
        <v>0</v>
      </c>
      <c r="K170" s="114">
        <v>0</v>
      </c>
      <c r="L170" s="114">
        <v>0</v>
      </c>
      <c r="M170" s="114">
        <v>0</v>
      </c>
      <c r="N170" s="114">
        <v>0</v>
      </c>
      <c r="O170" s="114">
        <v>0</v>
      </c>
      <c r="P170" s="114">
        <v>0</v>
      </c>
      <c r="Q170" s="114">
        <v>0</v>
      </c>
      <c r="R170" s="114">
        <v>0</v>
      </c>
      <c r="S170" s="114">
        <v>0</v>
      </c>
      <c r="T170" s="115">
        <f t="shared" si="14"/>
        <v>0</v>
      </c>
    </row>
    <row r="171" spans="1:20" ht="43.5" thickBot="1" x14ac:dyDescent="0.25">
      <c r="A171" s="327">
        <f t="shared" si="20"/>
        <v>129</v>
      </c>
      <c r="B171" s="328">
        <v>211101</v>
      </c>
      <c r="C171" s="329" t="s">
        <v>405</v>
      </c>
      <c r="D171" s="328" t="s">
        <v>1</v>
      </c>
      <c r="E171" s="330">
        <v>0</v>
      </c>
      <c r="F171" s="330">
        <v>1000000</v>
      </c>
      <c r="G171" s="330">
        <v>0</v>
      </c>
      <c r="H171" s="352"/>
      <c r="I171" s="331">
        <v>0</v>
      </c>
      <c r="J171" s="363">
        <v>0</v>
      </c>
      <c r="K171" s="331">
        <v>0</v>
      </c>
      <c r="L171" s="331">
        <v>0</v>
      </c>
      <c r="M171" s="331">
        <v>0</v>
      </c>
      <c r="N171" s="331">
        <v>0</v>
      </c>
      <c r="O171" s="331">
        <v>0</v>
      </c>
      <c r="P171" s="331">
        <v>0</v>
      </c>
      <c r="Q171" s="331">
        <v>0</v>
      </c>
      <c r="R171" s="331">
        <v>0</v>
      </c>
      <c r="S171" s="331">
        <v>0</v>
      </c>
      <c r="T171" s="336">
        <f t="shared" si="14"/>
        <v>0</v>
      </c>
    </row>
    <row r="172" spans="1:20" s="202" customFormat="1" ht="15.75" thickBot="1" x14ac:dyDescent="0.3">
      <c r="A172" s="195"/>
      <c r="B172" s="196"/>
      <c r="C172" s="197"/>
      <c r="D172" s="196"/>
      <c r="E172" s="198">
        <f>SUM(E164:E171)</f>
        <v>0</v>
      </c>
      <c r="F172" s="198">
        <f>SUM(F164:F171)</f>
        <v>92400000</v>
      </c>
      <c r="G172" s="198">
        <f>SUM(G164:G171)</f>
        <v>56012985.840000004</v>
      </c>
      <c r="H172" s="200"/>
      <c r="I172" s="199">
        <f>SUM(I164:I171)</f>
        <v>31.6</v>
      </c>
      <c r="J172" s="364">
        <f>SUM(J164:J171)</f>
        <v>19.100000000000001</v>
      </c>
      <c r="K172" s="199">
        <v>0</v>
      </c>
      <c r="L172" s="199">
        <v>0</v>
      </c>
      <c r="M172" s="199">
        <v>0</v>
      </c>
      <c r="N172" s="200">
        <f t="shared" ref="N172:S172" si="21">SUM(N164:N171)</f>
        <v>1.77</v>
      </c>
      <c r="O172" s="200">
        <f t="shared" si="21"/>
        <v>1.26</v>
      </c>
      <c r="P172" s="200">
        <f t="shared" si="21"/>
        <v>4.8</v>
      </c>
      <c r="Q172" s="200">
        <f t="shared" si="21"/>
        <v>1.4299999999999997</v>
      </c>
      <c r="R172" s="200">
        <f t="shared" si="21"/>
        <v>3.14</v>
      </c>
      <c r="S172" s="200">
        <f t="shared" si="21"/>
        <v>2.3899999999999997</v>
      </c>
      <c r="T172" s="201">
        <f t="shared" si="14"/>
        <v>14.789999999999997</v>
      </c>
    </row>
    <row r="173" spans="1:20" ht="15.75" thickBot="1" x14ac:dyDescent="0.25">
      <c r="A173" s="203" t="s">
        <v>19</v>
      </c>
      <c r="O173" s="205"/>
    </row>
    <row r="174" spans="1:20" ht="28.5" x14ac:dyDescent="0.2">
      <c r="A174" s="206">
        <v>130</v>
      </c>
      <c r="B174" s="207">
        <v>190110</v>
      </c>
      <c r="C174" s="76" t="s">
        <v>119</v>
      </c>
      <c r="D174" s="207" t="s">
        <v>1</v>
      </c>
      <c r="E174" s="208">
        <v>500000</v>
      </c>
      <c r="F174" s="208">
        <v>500000</v>
      </c>
      <c r="G174" s="208">
        <v>0</v>
      </c>
      <c r="H174" s="350"/>
      <c r="I174" s="209">
        <v>1</v>
      </c>
      <c r="J174" s="361">
        <v>1</v>
      </c>
      <c r="K174" s="209">
        <v>0</v>
      </c>
      <c r="L174" s="209">
        <v>0</v>
      </c>
      <c r="M174" s="209">
        <v>0</v>
      </c>
      <c r="N174" s="209">
        <v>0</v>
      </c>
      <c r="O174" s="209">
        <v>0</v>
      </c>
      <c r="P174" s="209">
        <v>0</v>
      </c>
      <c r="Q174" s="209">
        <v>0</v>
      </c>
      <c r="R174" s="320">
        <v>0</v>
      </c>
      <c r="S174" s="209">
        <v>0</v>
      </c>
      <c r="T174" s="210">
        <v>0</v>
      </c>
    </row>
    <row r="175" spans="1:20" ht="42.75" x14ac:dyDescent="0.2">
      <c r="A175" s="193">
        <f t="shared" ref="A175:A176" si="22">A174+1</f>
        <v>131</v>
      </c>
      <c r="B175" s="112">
        <v>190121</v>
      </c>
      <c r="C175" s="79" t="s">
        <v>120</v>
      </c>
      <c r="D175" s="112" t="s">
        <v>1</v>
      </c>
      <c r="E175" s="194">
        <v>500000</v>
      </c>
      <c r="F175" s="194">
        <v>0</v>
      </c>
      <c r="G175" s="194">
        <v>0</v>
      </c>
      <c r="H175" s="351"/>
      <c r="I175" s="114">
        <v>0</v>
      </c>
      <c r="J175" s="362">
        <v>0</v>
      </c>
      <c r="K175" s="114">
        <v>0</v>
      </c>
      <c r="L175" s="114">
        <v>0</v>
      </c>
      <c r="M175" s="114">
        <v>0</v>
      </c>
      <c r="N175" s="114">
        <v>0</v>
      </c>
      <c r="O175" s="114">
        <v>0</v>
      </c>
      <c r="P175" s="114">
        <v>0</v>
      </c>
      <c r="Q175" s="114">
        <v>0</v>
      </c>
      <c r="R175" s="321">
        <v>0</v>
      </c>
      <c r="S175" s="114">
        <v>0</v>
      </c>
      <c r="T175" s="115">
        <v>0</v>
      </c>
    </row>
    <row r="176" spans="1:20" ht="29.25" thickBot="1" x14ac:dyDescent="0.25">
      <c r="A176" s="246">
        <f t="shared" si="22"/>
        <v>132</v>
      </c>
      <c r="B176" s="217">
        <v>190128</v>
      </c>
      <c r="C176" s="247" t="s">
        <v>121</v>
      </c>
      <c r="D176" s="217" t="s">
        <v>1</v>
      </c>
      <c r="E176" s="248">
        <v>500000</v>
      </c>
      <c r="F176" s="248">
        <v>0</v>
      </c>
      <c r="G176" s="248">
        <v>0</v>
      </c>
      <c r="H176" s="353"/>
      <c r="I176" s="249">
        <v>0</v>
      </c>
      <c r="J176" s="366">
        <v>0</v>
      </c>
      <c r="K176" s="249">
        <v>0</v>
      </c>
      <c r="L176" s="249">
        <v>0</v>
      </c>
      <c r="M176" s="249">
        <v>0</v>
      </c>
      <c r="N176" s="249">
        <v>0</v>
      </c>
      <c r="O176" s="249">
        <v>0</v>
      </c>
      <c r="P176" s="249">
        <v>0</v>
      </c>
      <c r="Q176" s="249">
        <v>0</v>
      </c>
      <c r="R176" s="322">
        <v>0</v>
      </c>
      <c r="S176" s="331">
        <v>0</v>
      </c>
      <c r="T176" s="336">
        <v>0</v>
      </c>
    </row>
    <row r="177" spans="1:20" ht="15.75" thickBot="1" x14ac:dyDescent="0.3">
      <c r="A177" s="211"/>
      <c r="B177" s="212"/>
      <c r="C177" s="213"/>
      <c r="D177" s="212"/>
      <c r="E177" s="198">
        <f>SUM(E174:E176)</f>
        <v>1500000</v>
      </c>
      <c r="F177" s="198">
        <f>SUM(F174:F176)</f>
        <v>500000</v>
      </c>
      <c r="G177" s="198">
        <f>SUM(G174:G176)</f>
        <v>0</v>
      </c>
      <c r="H177" s="200"/>
      <c r="I177" s="199">
        <v>0</v>
      </c>
      <c r="J177" s="364">
        <v>1</v>
      </c>
      <c r="K177" s="199">
        <v>0</v>
      </c>
      <c r="L177" s="199">
        <v>0</v>
      </c>
      <c r="M177" s="199">
        <v>0</v>
      </c>
      <c r="N177" s="200">
        <v>0</v>
      </c>
      <c r="O177" s="200">
        <v>0</v>
      </c>
      <c r="P177" s="200">
        <v>0</v>
      </c>
      <c r="Q177" s="201">
        <v>0</v>
      </c>
      <c r="R177" s="326">
        <v>0</v>
      </c>
      <c r="S177" s="200">
        <f>SUM(S174:S176)</f>
        <v>0</v>
      </c>
      <c r="T177" s="201">
        <f>SUM(T174:T176)</f>
        <v>0</v>
      </c>
    </row>
    <row r="178" spans="1:20" ht="15.75" thickBot="1" x14ac:dyDescent="0.3">
      <c r="A178" s="221"/>
      <c r="B178" s="221"/>
      <c r="C178" s="222"/>
      <c r="D178" s="221"/>
      <c r="E178" s="223"/>
      <c r="F178" s="223"/>
      <c r="G178" s="223"/>
      <c r="H178" s="225"/>
      <c r="I178" s="224"/>
      <c r="J178" s="359"/>
      <c r="K178" s="224"/>
      <c r="L178" s="224"/>
      <c r="M178" s="224"/>
      <c r="N178" s="225"/>
      <c r="O178" s="225"/>
      <c r="P178" s="225"/>
      <c r="Q178" s="225"/>
    </row>
    <row r="179" spans="1:20" ht="57" x14ac:dyDescent="0.2">
      <c r="A179" s="206">
        <v>133</v>
      </c>
      <c r="B179" s="207">
        <v>214031</v>
      </c>
      <c r="C179" s="76" t="s">
        <v>122</v>
      </c>
      <c r="D179" s="207" t="s">
        <v>21</v>
      </c>
      <c r="E179" s="208">
        <v>0</v>
      </c>
      <c r="F179" s="208">
        <v>900000</v>
      </c>
      <c r="G179" s="208">
        <v>0</v>
      </c>
      <c r="H179" s="350"/>
      <c r="I179" s="209">
        <v>1</v>
      </c>
      <c r="J179" s="361">
        <v>1</v>
      </c>
      <c r="K179" s="209">
        <v>0</v>
      </c>
      <c r="L179" s="209">
        <v>0</v>
      </c>
      <c r="M179" s="209">
        <v>0</v>
      </c>
      <c r="N179" s="209">
        <v>0</v>
      </c>
      <c r="O179" s="209">
        <v>0</v>
      </c>
      <c r="P179" s="209">
        <v>0</v>
      </c>
      <c r="Q179" s="209">
        <v>0</v>
      </c>
      <c r="R179" s="320">
        <v>0</v>
      </c>
      <c r="S179" s="209">
        <v>0.14000000000000001</v>
      </c>
      <c r="T179" s="210">
        <f t="shared" ref="T179:T196" si="23">S179+R179+Q179+P179+O179+N179+M179+L179+K179</f>
        <v>0.14000000000000001</v>
      </c>
    </row>
    <row r="180" spans="1:20" ht="57" x14ac:dyDescent="0.2">
      <c r="A180" s="193">
        <f t="shared" ref="A180:A187" si="24">A179+1</f>
        <v>134</v>
      </c>
      <c r="B180" s="112">
        <v>208418</v>
      </c>
      <c r="C180" s="79" t="s">
        <v>359</v>
      </c>
      <c r="D180" s="112" t="s">
        <v>1</v>
      </c>
      <c r="E180" s="194">
        <v>0</v>
      </c>
      <c r="F180" s="194">
        <v>10500000</v>
      </c>
      <c r="G180" s="194">
        <v>9933242.6199999992</v>
      </c>
      <c r="H180" s="351"/>
      <c r="I180" s="114">
        <v>24.6</v>
      </c>
      <c r="J180" s="362">
        <v>4.38</v>
      </c>
      <c r="K180" s="114">
        <v>0</v>
      </c>
      <c r="L180" s="114">
        <v>0</v>
      </c>
      <c r="M180" s="114">
        <v>0</v>
      </c>
      <c r="N180" s="114">
        <v>0</v>
      </c>
      <c r="O180" s="114">
        <v>0</v>
      </c>
      <c r="P180" s="114">
        <v>0</v>
      </c>
      <c r="Q180" s="114">
        <v>3.47</v>
      </c>
      <c r="R180" s="325">
        <v>0.26</v>
      </c>
      <c r="S180" s="114">
        <v>1.03</v>
      </c>
      <c r="T180" s="115">
        <f t="shared" si="23"/>
        <v>4.76</v>
      </c>
    </row>
    <row r="181" spans="1:20" ht="71.25" x14ac:dyDescent="0.2">
      <c r="A181" s="193">
        <f t="shared" si="24"/>
        <v>135</v>
      </c>
      <c r="B181" s="112">
        <v>210685</v>
      </c>
      <c r="C181" s="79" t="s">
        <v>360</v>
      </c>
      <c r="D181" s="112" t="s">
        <v>1</v>
      </c>
      <c r="E181" s="194">
        <v>0</v>
      </c>
      <c r="F181" s="194">
        <v>2114000</v>
      </c>
      <c r="G181" s="194">
        <v>0</v>
      </c>
      <c r="H181" s="351"/>
      <c r="I181" s="114">
        <v>34</v>
      </c>
      <c r="J181" s="362">
        <v>9.27</v>
      </c>
      <c r="K181" s="114">
        <v>0</v>
      </c>
      <c r="L181" s="114">
        <v>0</v>
      </c>
      <c r="M181" s="114">
        <v>0</v>
      </c>
      <c r="N181" s="114">
        <v>0</v>
      </c>
      <c r="O181" s="114">
        <v>0</v>
      </c>
      <c r="P181" s="114">
        <v>0</v>
      </c>
      <c r="Q181" s="114">
        <v>0</v>
      </c>
      <c r="R181" s="321">
        <v>0</v>
      </c>
      <c r="S181" s="114">
        <v>0</v>
      </c>
      <c r="T181" s="115">
        <f t="shared" si="23"/>
        <v>0</v>
      </c>
    </row>
    <row r="182" spans="1:20" ht="57" x14ac:dyDescent="0.2">
      <c r="A182" s="193">
        <f t="shared" si="24"/>
        <v>136</v>
      </c>
      <c r="B182" s="112">
        <v>210687</v>
      </c>
      <c r="C182" s="79" t="s">
        <v>361</v>
      </c>
      <c r="D182" s="112" t="s">
        <v>1</v>
      </c>
      <c r="E182" s="194">
        <v>0</v>
      </c>
      <c r="F182" s="194">
        <v>15350000</v>
      </c>
      <c r="G182" s="194">
        <v>0</v>
      </c>
      <c r="H182" s="351"/>
      <c r="I182" s="114">
        <v>20</v>
      </c>
      <c r="J182" s="362">
        <v>5.71</v>
      </c>
      <c r="K182" s="114">
        <v>0</v>
      </c>
      <c r="L182" s="114">
        <v>0</v>
      </c>
      <c r="M182" s="114">
        <v>0</v>
      </c>
      <c r="N182" s="114">
        <v>0</v>
      </c>
      <c r="O182" s="114">
        <v>0</v>
      </c>
      <c r="P182" s="114">
        <v>0</v>
      </c>
      <c r="Q182" s="114">
        <v>0</v>
      </c>
      <c r="R182" s="321">
        <v>0</v>
      </c>
      <c r="S182" s="114">
        <v>0</v>
      </c>
      <c r="T182" s="115">
        <f t="shared" si="23"/>
        <v>0</v>
      </c>
    </row>
    <row r="183" spans="1:20" ht="57" x14ac:dyDescent="0.2">
      <c r="A183" s="193">
        <f t="shared" si="24"/>
        <v>137</v>
      </c>
      <c r="B183" s="112">
        <v>210688</v>
      </c>
      <c r="C183" s="79" t="s">
        <v>362</v>
      </c>
      <c r="D183" s="112" t="s">
        <v>1</v>
      </c>
      <c r="E183" s="194">
        <v>0</v>
      </c>
      <c r="F183" s="194">
        <v>23850000</v>
      </c>
      <c r="G183" s="194">
        <v>10207085.83</v>
      </c>
      <c r="H183" s="351"/>
      <c r="I183" s="114">
        <v>39</v>
      </c>
      <c r="J183" s="362">
        <v>9.75</v>
      </c>
      <c r="K183" s="114">
        <v>0</v>
      </c>
      <c r="L183" s="114">
        <v>0</v>
      </c>
      <c r="M183" s="114">
        <v>0</v>
      </c>
      <c r="N183" s="114">
        <v>0</v>
      </c>
      <c r="O183" s="114">
        <v>0</v>
      </c>
      <c r="P183" s="114">
        <v>0</v>
      </c>
      <c r="Q183" s="114">
        <v>0</v>
      </c>
      <c r="R183" s="321">
        <v>4.24</v>
      </c>
      <c r="S183" s="114">
        <v>4.88</v>
      </c>
      <c r="T183" s="115">
        <f t="shared" si="23"/>
        <v>9.120000000000001</v>
      </c>
    </row>
    <row r="184" spans="1:20" ht="57" x14ac:dyDescent="0.2">
      <c r="A184" s="193">
        <f t="shared" si="24"/>
        <v>138</v>
      </c>
      <c r="B184" s="112">
        <v>208875</v>
      </c>
      <c r="C184" s="79" t="s">
        <v>363</v>
      </c>
      <c r="D184" s="112" t="s">
        <v>1</v>
      </c>
      <c r="E184" s="194">
        <v>0</v>
      </c>
      <c r="F184" s="194">
        <v>6526688</v>
      </c>
      <c r="G184" s="194">
        <v>6416104.1200000001</v>
      </c>
      <c r="H184" s="351"/>
      <c r="I184" s="114">
        <v>11.5</v>
      </c>
      <c r="J184" s="362">
        <v>4.5</v>
      </c>
      <c r="K184" s="114">
        <v>0</v>
      </c>
      <c r="L184" s="114">
        <v>0</v>
      </c>
      <c r="M184" s="114">
        <v>0</v>
      </c>
      <c r="N184" s="114">
        <v>0</v>
      </c>
      <c r="O184" s="114">
        <v>0</v>
      </c>
      <c r="P184" s="114">
        <v>0</v>
      </c>
      <c r="Q184" s="114">
        <v>0.32</v>
      </c>
      <c r="R184" s="325">
        <v>0.02</v>
      </c>
      <c r="S184" s="114">
        <v>0.12</v>
      </c>
      <c r="T184" s="115">
        <f t="shared" si="23"/>
        <v>0.45999999999999996</v>
      </c>
    </row>
    <row r="185" spans="1:20" ht="42.75" x14ac:dyDescent="0.2">
      <c r="A185" s="193">
        <f t="shared" si="24"/>
        <v>139</v>
      </c>
      <c r="B185" s="112">
        <v>209016</v>
      </c>
      <c r="C185" s="79" t="s">
        <v>364</v>
      </c>
      <c r="D185" s="112" t="s">
        <v>1</v>
      </c>
      <c r="E185" s="194">
        <v>0</v>
      </c>
      <c r="F185" s="194">
        <v>16005464</v>
      </c>
      <c r="G185" s="194">
        <v>15505111.08</v>
      </c>
      <c r="H185" s="351"/>
      <c r="I185" s="114">
        <v>29.55</v>
      </c>
      <c r="J185" s="362">
        <v>12</v>
      </c>
      <c r="K185" s="114">
        <v>0</v>
      </c>
      <c r="L185" s="114">
        <v>0</v>
      </c>
      <c r="M185" s="114">
        <v>0</v>
      </c>
      <c r="N185" s="114">
        <v>0</v>
      </c>
      <c r="O185" s="114">
        <v>0</v>
      </c>
      <c r="P185" s="114">
        <v>4.49</v>
      </c>
      <c r="Q185" s="114">
        <v>0.01</v>
      </c>
      <c r="R185" s="325">
        <v>7.0000000000000007E-2</v>
      </c>
      <c r="S185" s="114">
        <v>0.16</v>
      </c>
      <c r="T185" s="115">
        <f t="shared" si="23"/>
        <v>4.7300000000000004</v>
      </c>
    </row>
    <row r="186" spans="1:20" ht="57" x14ac:dyDescent="0.2">
      <c r="A186" s="193">
        <f t="shared" si="24"/>
        <v>140</v>
      </c>
      <c r="B186" s="112">
        <v>209182</v>
      </c>
      <c r="C186" s="79" t="s">
        <v>365</v>
      </c>
      <c r="D186" s="112" t="s">
        <v>1</v>
      </c>
      <c r="E186" s="194">
        <v>0</v>
      </c>
      <c r="F186" s="194">
        <v>6000000</v>
      </c>
      <c r="G186" s="194">
        <v>5418057</v>
      </c>
      <c r="H186" s="351"/>
      <c r="I186" s="114">
        <v>18.5</v>
      </c>
      <c r="J186" s="362">
        <v>5.35</v>
      </c>
      <c r="K186" s="114">
        <v>0</v>
      </c>
      <c r="L186" s="114">
        <v>0</v>
      </c>
      <c r="M186" s="114">
        <v>0</v>
      </c>
      <c r="N186" s="114">
        <v>0</v>
      </c>
      <c r="O186" s="114">
        <v>0</v>
      </c>
      <c r="P186" s="114">
        <v>0</v>
      </c>
      <c r="Q186" s="114">
        <v>4.7699999999999996</v>
      </c>
      <c r="R186" s="321">
        <v>0</v>
      </c>
      <c r="S186" s="114">
        <v>0.86</v>
      </c>
      <c r="T186" s="115">
        <f t="shared" si="23"/>
        <v>5.63</v>
      </c>
    </row>
    <row r="187" spans="1:20" ht="49.5" customHeight="1" thickBot="1" x14ac:dyDescent="0.25">
      <c r="A187" s="246">
        <f t="shared" si="24"/>
        <v>141</v>
      </c>
      <c r="B187" s="217">
        <v>191415</v>
      </c>
      <c r="C187" s="247" t="s">
        <v>366</v>
      </c>
      <c r="D187" s="217" t="s">
        <v>21</v>
      </c>
      <c r="E187" s="248">
        <v>0</v>
      </c>
      <c r="F187" s="248">
        <v>3200000</v>
      </c>
      <c r="G187" s="248">
        <v>0</v>
      </c>
      <c r="H187" s="353"/>
      <c r="I187" s="249">
        <v>404</v>
      </c>
      <c r="J187" s="366">
        <v>100</v>
      </c>
      <c r="K187" s="249">
        <v>0</v>
      </c>
      <c r="L187" s="249">
        <v>0</v>
      </c>
      <c r="M187" s="249">
        <v>0</v>
      </c>
      <c r="N187" s="249">
        <v>0</v>
      </c>
      <c r="O187" s="249">
        <v>0</v>
      </c>
      <c r="P187" s="249">
        <v>0</v>
      </c>
      <c r="Q187" s="249">
        <v>0</v>
      </c>
      <c r="R187" s="322">
        <v>0</v>
      </c>
      <c r="S187" s="331">
        <v>0</v>
      </c>
      <c r="T187" s="250">
        <f t="shared" si="23"/>
        <v>0</v>
      </c>
    </row>
    <row r="188" spans="1:20" s="202" customFormat="1" ht="15.75" thickBot="1" x14ac:dyDescent="0.3">
      <c r="A188" s="195"/>
      <c r="B188" s="196"/>
      <c r="C188" s="197"/>
      <c r="D188" s="196"/>
      <c r="E188" s="215">
        <f>+E179</f>
        <v>0</v>
      </c>
      <c r="F188" s="215">
        <f>SUM(F179:F187)</f>
        <v>84446152</v>
      </c>
      <c r="G188" s="215">
        <f>SUM(G179:G187)</f>
        <v>47479600.649999999</v>
      </c>
      <c r="H188" s="357"/>
      <c r="I188" s="199">
        <v>1</v>
      </c>
      <c r="J188" s="364">
        <v>1</v>
      </c>
      <c r="K188" s="200">
        <v>0</v>
      </c>
      <c r="L188" s="200">
        <v>0</v>
      </c>
      <c r="M188" s="200">
        <v>0</v>
      </c>
      <c r="N188" s="200">
        <v>0</v>
      </c>
      <c r="O188" s="200">
        <v>0</v>
      </c>
      <c r="P188" s="200">
        <f>SUM(P179:P187)</f>
        <v>4.49</v>
      </c>
      <c r="Q188" s="201">
        <f>SUM(Q179:Q187)</f>
        <v>8.57</v>
      </c>
      <c r="R188" s="326">
        <f>SUM(R179:R187)</f>
        <v>4.59</v>
      </c>
      <c r="S188" s="200">
        <f>SUM(S179:S187)</f>
        <v>7.19</v>
      </c>
      <c r="T188" s="245">
        <f t="shared" si="23"/>
        <v>24.840000000000003</v>
      </c>
    </row>
    <row r="189" spans="1:20" s="202" customFormat="1" ht="15.75" thickBot="1" x14ac:dyDescent="0.3">
      <c r="A189" s="203" t="s">
        <v>371</v>
      </c>
      <c r="B189" s="226"/>
      <c r="C189" s="204"/>
      <c r="D189" s="226"/>
      <c r="E189" s="227"/>
      <c r="F189" s="227"/>
      <c r="G189" s="227"/>
      <c r="H189" s="358"/>
      <c r="I189" s="228"/>
      <c r="J189" s="370"/>
      <c r="K189" s="229"/>
      <c r="L189" s="229"/>
      <c r="M189" s="229"/>
      <c r="N189" s="229"/>
      <c r="O189" s="99"/>
      <c r="P189" s="230"/>
      <c r="Q189" s="231"/>
      <c r="R189" s="231"/>
      <c r="S189" s="231"/>
      <c r="T189" s="318"/>
    </row>
    <row r="190" spans="1:20" s="202" customFormat="1" ht="57" x14ac:dyDescent="0.25">
      <c r="A190" s="206">
        <v>142</v>
      </c>
      <c r="B190" s="207">
        <v>226251</v>
      </c>
      <c r="C190" s="76" t="s">
        <v>372</v>
      </c>
      <c r="D190" s="207" t="s">
        <v>1</v>
      </c>
      <c r="E190" s="208">
        <v>0</v>
      </c>
      <c r="F190" s="208">
        <v>4962428</v>
      </c>
      <c r="G190" s="208">
        <v>0</v>
      </c>
      <c r="H190" s="350"/>
      <c r="I190" s="209">
        <v>1.5</v>
      </c>
      <c r="J190" s="361">
        <v>0.5</v>
      </c>
      <c r="K190" s="209">
        <v>0</v>
      </c>
      <c r="L190" s="209">
        <v>0</v>
      </c>
      <c r="M190" s="209">
        <v>0</v>
      </c>
      <c r="N190" s="209">
        <v>0</v>
      </c>
      <c r="O190" s="209">
        <v>0</v>
      </c>
      <c r="P190" s="209">
        <v>0</v>
      </c>
      <c r="Q190" s="209">
        <v>0</v>
      </c>
      <c r="R190" s="320">
        <v>0</v>
      </c>
      <c r="S190" s="209">
        <v>0</v>
      </c>
      <c r="T190" s="210">
        <f t="shared" si="23"/>
        <v>0</v>
      </c>
    </row>
    <row r="191" spans="1:20" s="202" customFormat="1" ht="57" x14ac:dyDescent="0.25">
      <c r="A191" s="193">
        <f t="shared" ref="A191:A196" si="25">A190+1</f>
        <v>143</v>
      </c>
      <c r="B191" s="112">
        <v>226253</v>
      </c>
      <c r="C191" s="79" t="s">
        <v>373</v>
      </c>
      <c r="D191" s="112" t="s">
        <v>1</v>
      </c>
      <c r="E191" s="194">
        <v>0</v>
      </c>
      <c r="F191" s="194">
        <v>831428</v>
      </c>
      <c r="G191" s="194">
        <v>0</v>
      </c>
      <c r="H191" s="351"/>
      <c r="I191" s="114">
        <v>3.9</v>
      </c>
      <c r="J191" s="362">
        <v>1</v>
      </c>
      <c r="K191" s="114">
        <v>0</v>
      </c>
      <c r="L191" s="114">
        <v>0</v>
      </c>
      <c r="M191" s="114">
        <v>0</v>
      </c>
      <c r="N191" s="114">
        <v>0</v>
      </c>
      <c r="O191" s="114">
        <v>0</v>
      </c>
      <c r="P191" s="114">
        <v>0</v>
      </c>
      <c r="Q191" s="114">
        <v>0</v>
      </c>
      <c r="R191" s="321">
        <v>0</v>
      </c>
      <c r="S191" s="114">
        <v>0</v>
      </c>
      <c r="T191" s="115">
        <f t="shared" si="23"/>
        <v>0</v>
      </c>
    </row>
    <row r="192" spans="1:20" s="202" customFormat="1" ht="42.75" x14ac:dyDescent="0.25">
      <c r="A192" s="193">
        <f t="shared" si="25"/>
        <v>144</v>
      </c>
      <c r="B192" s="112">
        <v>226258</v>
      </c>
      <c r="C192" s="79" t="s">
        <v>374</v>
      </c>
      <c r="D192" s="112" t="s">
        <v>21</v>
      </c>
      <c r="E192" s="194">
        <v>0</v>
      </c>
      <c r="F192" s="194">
        <v>16620000</v>
      </c>
      <c r="G192" s="194">
        <v>0</v>
      </c>
      <c r="H192" s="351"/>
      <c r="I192" s="114">
        <v>100</v>
      </c>
      <c r="J192" s="362">
        <v>20</v>
      </c>
      <c r="K192" s="114">
        <v>0</v>
      </c>
      <c r="L192" s="114">
        <v>0</v>
      </c>
      <c r="M192" s="114">
        <v>0</v>
      </c>
      <c r="N192" s="114">
        <v>0</v>
      </c>
      <c r="O192" s="114">
        <v>0</v>
      </c>
      <c r="P192" s="114">
        <v>0</v>
      </c>
      <c r="Q192" s="114">
        <v>0</v>
      </c>
      <c r="R192" s="321">
        <v>0</v>
      </c>
      <c r="S192" s="114">
        <v>0</v>
      </c>
      <c r="T192" s="115">
        <f t="shared" si="23"/>
        <v>0</v>
      </c>
    </row>
    <row r="193" spans="1:20" s="202" customFormat="1" ht="42.75" x14ac:dyDescent="0.25">
      <c r="A193" s="193">
        <f t="shared" si="25"/>
        <v>145</v>
      </c>
      <c r="B193" s="112">
        <v>226259</v>
      </c>
      <c r="C193" s="79" t="s">
        <v>375</v>
      </c>
      <c r="D193" s="112" t="s">
        <v>21</v>
      </c>
      <c r="E193" s="194">
        <v>0</v>
      </c>
      <c r="F193" s="194">
        <v>13800000</v>
      </c>
      <c r="G193" s="194">
        <v>0</v>
      </c>
      <c r="H193" s="351"/>
      <c r="I193" s="114">
        <v>100</v>
      </c>
      <c r="J193" s="362">
        <v>42</v>
      </c>
      <c r="K193" s="114">
        <v>0</v>
      </c>
      <c r="L193" s="114">
        <v>0</v>
      </c>
      <c r="M193" s="114">
        <v>0</v>
      </c>
      <c r="N193" s="114">
        <v>0</v>
      </c>
      <c r="O193" s="114">
        <v>0</v>
      </c>
      <c r="P193" s="114">
        <v>0</v>
      </c>
      <c r="Q193" s="114">
        <v>0</v>
      </c>
      <c r="R193" s="321">
        <v>0</v>
      </c>
      <c r="S193" s="114">
        <v>0</v>
      </c>
      <c r="T193" s="115">
        <f t="shared" si="23"/>
        <v>0</v>
      </c>
    </row>
    <row r="194" spans="1:20" s="202" customFormat="1" ht="71.25" x14ac:dyDescent="0.25">
      <c r="A194" s="193">
        <f t="shared" si="25"/>
        <v>146</v>
      </c>
      <c r="B194" s="112">
        <v>226260</v>
      </c>
      <c r="C194" s="79" t="s">
        <v>376</v>
      </c>
      <c r="D194" s="112" t="s">
        <v>1</v>
      </c>
      <c r="E194" s="194">
        <v>0</v>
      </c>
      <c r="F194" s="194">
        <v>11585959</v>
      </c>
      <c r="G194" s="194">
        <v>0</v>
      </c>
      <c r="H194" s="351"/>
      <c r="I194" s="114">
        <v>3</v>
      </c>
      <c r="J194" s="362">
        <v>1</v>
      </c>
      <c r="K194" s="114">
        <v>0</v>
      </c>
      <c r="L194" s="114">
        <v>0</v>
      </c>
      <c r="M194" s="114">
        <v>0</v>
      </c>
      <c r="N194" s="114">
        <v>0</v>
      </c>
      <c r="O194" s="114">
        <v>0</v>
      </c>
      <c r="P194" s="114">
        <v>0</v>
      </c>
      <c r="Q194" s="114">
        <v>0</v>
      </c>
      <c r="R194" s="321">
        <v>0</v>
      </c>
      <c r="S194" s="114">
        <v>0</v>
      </c>
      <c r="T194" s="115">
        <f t="shared" si="23"/>
        <v>0</v>
      </c>
    </row>
    <row r="195" spans="1:20" s="202" customFormat="1" ht="71.25" x14ac:dyDescent="0.25">
      <c r="A195" s="193">
        <f t="shared" si="25"/>
        <v>147</v>
      </c>
      <c r="B195" s="112">
        <v>226261</v>
      </c>
      <c r="C195" s="79" t="s">
        <v>377</v>
      </c>
      <c r="D195" s="112" t="s">
        <v>1</v>
      </c>
      <c r="E195" s="194">
        <v>0</v>
      </c>
      <c r="F195" s="194">
        <v>8209393</v>
      </c>
      <c r="G195" s="194">
        <v>0</v>
      </c>
      <c r="H195" s="351"/>
      <c r="I195" s="114">
        <v>3</v>
      </c>
      <c r="J195" s="362">
        <v>1</v>
      </c>
      <c r="K195" s="114">
        <v>0</v>
      </c>
      <c r="L195" s="114">
        <v>0</v>
      </c>
      <c r="M195" s="114">
        <v>0</v>
      </c>
      <c r="N195" s="114">
        <v>0</v>
      </c>
      <c r="O195" s="114">
        <v>0</v>
      </c>
      <c r="P195" s="114">
        <v>0</v>
      </c>
      <c r="Q195" s="114">
        <v>0</v>
      </c>
      <c r="R195" s="321">
        <v>0</v>
      </c>
      <c r="S195" s="114">
        <v>0</v>
      </c>
      <c r="T195" s="115">
        <f t="shared" si="23"/>
        <v>0</v>
      </c>
    </row>
    <row r="196" spans="1:20" s="202" customFormat="1" ht="43.5" thickBot="1" x14ac:dyDescent="0.3">
      <c r="A196" s="246">
        <f t="shared" si="25"/>
        <v>148</v>
      </c>
      <c r="B196" s="217">
        <v>226757</v>
      </c>
      <c r="C196" s="247" t="s">
        <v>378</v>
      </c>
      <c r="D196" s="217" t="s">
        <v>21</v>
      </c>
      <c r="E196" s="248">
        <v>0</v>
      </c>
      <c r="F196" s="248">
        <v>2015204</v>
      </c>
      <c r="G196" s="248">
        <v>0</v>
      </c>
      <c r="H196" s="353"/>
      <c r="I196" s="249">
        <v>30</v>
      </c>
      <c r="J196" s="366">
        <v>20</v>
      </c>
      <c r="K196" s="249">
        <v>0</v>
      </c>
      <c r="L196" s="249">
        <v>0</v>
      </c>
      <c r="M196" s="249">
        <v>0</v>
      </c>
      <c r="N196" s="249">
        <v>0</v>
      </c>
      <c r="O196" s="249">
        <v>0</v>
      </c>
      <c r="P196" s="249">
        <v>0</v>
      </c>
      <c r="Q196" s="249">
        <v>0</v>
      </c>
      <c r="R196" s="322">
        <v>0</v>
      </c>
      <c r="S196" s="249">
        <v>0</v>
      </c>
      <c r="T196" s="250">
        <f t="shared" si="23"/>
        <v>0</v>
      </c>
    </row>
    <row r="197" spans="1:20" s="202" customFormat="1" ht="15.75" thickBot="1" x14ac:dyDescent="0.3">
      <c r="A197" s="216"/>
      <c r="B197" s="213"/>
      <c r="C197" s="232"/>
      <c r="D197" s="197"/>
      <c r="E197" s="215">
        <f>SUM(E190:E196)</f>
        <v>0</v>
      </c>
      <c r="F197" s="215">
        <f>SUM(F190:F196)</f>
        <v>58024412</v>
      </c>
      <c r="G197" s="215">
        <f>SUM(G190:G196)</f>
        <v>0</v>
      </c>
      <c r="H197" s="357"/>
      <c r="I197" s="200"/>
      <c r="J197" s="360"/>
      <c r="K197" s="200">
        <v>0</v>
      </c>
      <c r="L197" s="200">
        <v>0</v>
      </c>
      <c r="M197" s="200">
        <v>0</v>
      </c>
      <c r="N197" s="200">
        <v>0</v>
      </c>
      <c r="O197" s="200">
        <v>0</v>
      </c>
      <c r="P197" s="200">
        <v>0</v>
      </c>
      <c r="Q197" s="201">
        <v>0</v>
      </c>
      <c r="R197" s="315">
        <f>SUM(R190:R196)</f>
        <v>0</v>
      </c>
      <c r="S197" s="200">
        <f>SUM(S190:S196)</f>
        <v>0</v>
      </c>
      <c r="T197" s="201">
        <f>SUM(T190:T195)</f>
        <v>0</v>
      </c>
    </row>
    <row r="198" spans="1:20" ht="28.5" customHeight="1" thickBot="1" x14ac:dyDescent="0.25">
      <c r="A198" s="394" t="s">
        <v>263</v>
      </c>
      <c r="B198" s="395"/>
      <c r="C198" s="395"/>
      <c r="D198" s="395"/>
      <c r="E198" s="233">
        <f>E188+E177+E172+E162+E158+E126+E107+E95+E92+E85+E59+E30+E25+E22+E16+E197</f>
        <v>1658691089</v>
      </c>
      <c r="F198" s="233">
        <f>F188+F177+F172+F162+F158+F126+F107+F95+F92+F85+F59+F30+F25+F22+F16+F197</f>
        <v>2107791073</v>
      </c>
      <c r="G198" s="233">
        <f>G188+G177+G172+G162+G158+G126+G107+G95+G92+G85+G59+G30+G25+G22+G16+G197</f>
        <v>1224729330.1099999</v>
      </c>
      <c r="H198" s="234"/>
      <c r="I198" s="234">
        <f t="shared" ref="I198:N198" si="26">I169+I167+I166+I165+I164+I143+I141+I140+I135+I132+I123+I121+I119+I117+I116+I114+I110+I105+I100+I98+I84+I78+I56+I55+I50+I47+I46+I43+I42+I41+I40+I38+I36+I35+I34+I12</f>
        <v>298.13</v>
      </c>
      <c r="J198" s="371">
        <f t="shared" si="26"/>
        <v>326.71000000000004</v>
      </c>
      <c r="K198" s="234">
        <f t="shared" si="26"/>
        <v>2.94</v>
      </c>
      <c r="L198" s="234">
        <f t="shared" si="26"/>
        <v>2</v>
      </c>
      <c r="M198" s="234">
        <f t="shared" si="26"/>
        <v>4.0599999999999996</v>
      </c>
      <c r="N198" s="234">
        <f t="shared" si="26"/>
        <v>44.61</v>
      </c>
      <c r="O198" s="234">
        <f>+O16+O59+O85+O107+O126+O158+O172+O188</f>
        <v>27.320000000000004</v>
      </c>
      <c r="P198" s="234">
        <f>P185+P167+P129+P119+P118+P117+P116+P115+P114+P112+P110+P105+P65+P56+P55+P54+P50+P48+P47+P39+P38+P37+P36+P35</f>
        <v>32.340000000000003</v>
      </c>
      <c r="Q198" s="235">
        <f>Q197+Q188+Q177+Q172+Q162+Q158+Q126+Q107+Q95+Q92+Q85+Q59+Q30+Q25+Q22+Q16</f>
        <v>43.879999999999995</v>
      </c>
      <c r="R198" s="335">
        <f>R197+R188+R177+R172+R162+R158+R126+R107+R95+R92+R85+R59+R30+R25+R22+R16</f>
        <v>41.32</v>
      </c>
      <c r="S198" s="335">
        <f>S197+S188+S177+S172+S162+S158+S126+S107+S95+S92+S85+S59+S30+S25+S22+S16</f>
        <v>32.049999999999997</v>
      </c>
      <c r="T198" s="235">
        <f>K198+L198+M198+N198+O198+P198+Q198+R198</f>
        <v>198.47</v>
      </c>
    </row>
    <row r="201" spans="1:20" x14ac:dyDescent="0.2">
      <c r="G201" s="236"/>
    </row>
    <row r="202" spans="1:20" x14ac:dyDescent="0.2">
      <c r="F202" s="237"/>
    </row>
    <row r="203" spans="1:20" x14ac:dyDescent="0.2">
      <c r="F203" s="237"/>
      <c r="G203" s="237"/>
    </row>
    <row r="210" spans="1:20" s="238" customFormat="1" x14ac:dyDescent="0.2">
      <c r="A210" s="116"/>
      <c r="B210" s="116"/>
      <c r="C210" s="214"/>
      <c r="D210" s="116"/>
      <c r="E210" s="116"/>
      <c r="F210" s="116"/>
      <c r="G210" s="237"/>
      <c r="H210" s="191"/>
      <c r="I210" s="93"/>
      <c r="J210" s="365"/>
      <c r="K210" s="93"/>
      <c r="L210" s="93"/>
      <c r="M210" s="93"/>
      <c r="N210" s="191"/>
      <c r="O210" s="191"/>
      <c r="P210" s="191"/>
      <c r="Q210" s="191"/>
      <c r="R210" s="191"/>
      <c r="S210" s="191"/>
      <c r="T210" s="214"/>
    </row>
  </sheetData>
  <mergeCells count="20">
    <mergeCell ref="A198:D198"/>
    <mergeCell ref="E7:E8"/>
    <mergeCell ref="F7:F8"/>
    <mergeCell ref="G7:G8"/>
    <mergeCell ref="I7:I8"/>
    <mergeCell ref="H7:H8"/>
    <mergeCell ref="A60:F60"/>
    <mergeCell ref="T7:T8"/>
    <mergeCell ref="H6:T6"/>
    <mergeCell ref="A1:Q1"/>
    <mergeCell ref="A2:Q2"/>
    <mergeCell ref="A3:Q3"/>
    <mergeCell ref="A4:Q4"/>
    <mergeCell ref="J7:J8"/>
    <mergeCell ref="A6:A8"/>
    <mergeCell ref="B6:B8"/>
    <mergeCell ref="C6:C8"/>
    <mergeCell ref="D6:D8"/>
    <mergeCell ref="E6:G6"/>
    <mergeCell ref="K7:R7"/>
  </mergeCells>
  <pageMargins left="0.70866141732283472" right="0.70866141732283472" top="0.74803149606299213" bottom="0.74803149606299213" header="0.31496062992125984" footer="0.31496062992125984"/>
  <pageSetup scale="35" orientation="landscape" r:id="rId1"/>
  <colBreaks count="1" manualBreakCount="1">
    <brk id="20" max="1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191"/>
  <sheetViews>
    <sheetView zoomScale="62" zoomScaleNormal="62" workbookViewId="0">
      <selection activeCell="Q63" sqref="Q63"/>
    </sheetView>
  </sheetViews>
  <sheetFormatPr baseColWidth="10" defaultRowHeight="14.25" x14ac:dyDescent="0.2"/>
  <cols>
    <col min="1" max="1" width="14.7109375" style="4" customWidth="1"/>
    <col min="2" max="2" width="18.5703125" style="4" customWidth="1"/>
    <col min="3" max="3" width="47" style="7" customWidth="1"/>
    <col min="4" max="4" width="15" style="4" customWidth="1"/>
    <col min="5" max="5" width="27.28515625" style="4" customWidth="1"/>
    <col min="6" max="6" width="23" style="4" bestFit="1" customWidth="1"/>
    <col min="7" max="7" width="21" style="4" customWidth="1"/>
    <col min="8" max="8" width="15.5703125" style="90" customWidth="1"/>
    <col min="9" max="9" width="12.42578125" style="90" customWidth="1"/>
    <col min="10" max="12" width="11.5703125" style="90" bestFit="1" customWidth="1"/>
    <col min="13" max="16" width="11.42578125" style="94"/>
    <col min="17" max="17" width="12.85546875" style="94" customWidth="1"/>
    <col min="18" max="16384" width="11.42578125" style="4"/>
  </cols>
  <sheetData>
    <row r="1" spans="1:17" ht="15" x14ac:dyDescent="0.25">
      <c r="A1" s="404" t="s">
        <v>266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90"/>
      <c r="O1" s="90"/>
      <c r="P1" s="90"/>
      <c r="Q1" s="90"/>
    </row>
    <row r="2" spans="1:17" ht="15" x14ac:dyDescent="0.25">
      <c r="A2" s="404" t="s">
        <v>267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90"/>
      <c r="O2" s="90"/>
      <c r="P2" s="90"/>
      <c r="Q2" s="90"/>
    </row>
    <row r="3" spans="1:17" ht="15" x14ac:dyDescent="0.25">
      <c r="A3" s="404" t="s">
        <v>270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90"/>
      <c r="O3" s="90"/>
      <c r="P3" s="90"/>
      <c r="Q3" s="90"/>
    </row>
    <row r="4" spans="1:17" ht="15" x14ac:dyDescent="0.25">
      <c r="A4" s="404" t="s">
        <v>269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90"/>
      <c r="O4" s="90"/>
      <c r="P4" s="90"/>
      <c r="Q4" s="90"/>
    </row>
    <row r="5" spans="1:17" ht="15.75" thickBot="1" x14ac:dyDescent="0.3">
      <c r="A5" s="92" t="s">
        <v>409</v>
      </c>
      <c r="M5" s="93"/>
    </row>
    <row r="6" spans="1:17" ht="19.5" customHeight="1" x14ac:dyDescent="0.2">
      <c r="A6" s="420" t="s">
        <v>2</v>
      </c>
      <c r="B6" s="423" t="s">
        <v>3</v>
      </c>
      <c r="C6" s="426" t="s">
        <v>4</v>
      </c>
      <c r="D6" s="426" t="s">
        <v>5</v>
      </c>
      <c r="E6" s="415" t="s">
        <v>6</v>
      </c>
      <c r="F6" s="415"/>
      <c r="G6" s="415"/>
      <c r="H6" s="410" t="s">
        <v>7</v>
      </c>
      <c r="I6" s="411"/>
      <c r="J6" s="411"/>
      <c r="K6" s="411"/>
      <c r="L6" s="411"/>
      <c r="M6" s="411"/>
      <c r="N6" s="411"/>
      <c r="O6" s="411"/>
      <c r="P6" s="411"/>
      <c r="Q6" s="412"/>
    </row>
    <row r="7" spans="1:17" ht="46.5" customHeight="1" x14ac:dyDescent="0.2">
      <c r="A7" s="421"/>
      <c r="B7" s="424"/>
      <c r="C7" s="427"/>
      <c r="D7" s="427"/>
      <c r="E7" s="429" t="s">
        <v>8</v>
      </c>
      <c r="F7" s="429" t="s">
        <v>9</v>
      </c>
      <c r="G7" s="416" t="s">
        <v>300</v>
      </c>
      <c r="H7" s="405" t="s">
        <v>8</v>
      </c>
      <c r="I7" s="405" t="s">
        <v>9</v>
      </c>
      <c r="J7" s="407" t="s">
        <v>10</v>
      </c>
      <c r="K7" s="408"/>
      <c r="L7" s="408"/>
      <c r="M7" s="408"/>
      <c r="N7" s="408"/>
      <c r="O7" s="408"/>
      <c r="P7" s="408"/>
      <c r="Q7" s="409"/>
    </row>
    <row r="8" spans="1:17" ht="15.75" customHeight="1" thickBot="1" x14ac:dyDescent="0.25">
      <c r="A8" s="422"/>
      <c r="B8" s="425"/>
      <c r="C8" s="428"/>
      <c r="D8" s="428"/>
      <c r="E8" s="430"/>
      <c r="F8" s="430"/>
      <c r="G8" s="417"/>
      <c r="H8" s="406"/>
      <c r="I8" s="406"/>
      <c r="J8" s="239" t="s">
        <v>11</v>
      </c>
      <c r="K8" s="239" t="s">
        <v>12</v>
      </c>
      <c r="L8" s="239" t="s">
        <v>13</v>
      </c>
      <c r="M8" s="239" t="s">
        <v>245</v>
      </c>
      <c r="N8" s="239" t="s">
        <v>271</v>
      </c>
      <c r="O8" s="239" t="s">
        <v>399</v>
      </c>
      <c r="P8" s="95" t="s">
        <v>410</v>
      </c>
      <c r="Q8" s="95" t="s">
        <v>409</v>
      </c>
    </row>
    <row r="9" spans="1:17" s="21" customFormat="1" ht="15.75" thickBot="1" x14ac:dyDescent="0.25">
      <c r="A9" s="418" t="s">
        <v>131</v>
      </c>
      <c r="B9" s="419"/>
      <c r="C9" s="419"/>
      <c r="D9" s="96"/>
      <c r="E9" s="97"/>
      <c r="F9" s="97"/>
      <c r="G9" s="98"/>
      <c r="H9" s="99"/>
      <c r="I9" s="99"/>
      <c r="J9" s="99"/>
      <c r="K9" s="99"/>
      <c r="L9" s="99"/>
      <c r="M9" s="100"/>
      <c r="N9" s="101"/>
      <c r="O9" s="101"/>
      <c r="P9" s="102"/>
      <c r="Q9" s="102"/>
    </row>
    <row r="10" spans="1:17" s="21" customFormat="1" ht="85.5" x14ac:dyDescent="0.2">
      <c r="A10" s="34">
        <f>A8+1</f>
        <v>1</v>
      </c>
      <c r="B10" s="35">
        <v>155962</v>
      </c>
      <c r="C10" s="104" t="s">
        <v>123</v>
      </c>
      <c r="D10" s="104" t="s">
        <v>124</v>
      </c>
      <c r="E10" s="105">
        <v>177967</v>
      </c>
      <c r="F10" s="105">
        <v>177967</v>
      </c>
      <c r="G10" s="105">
        <v>0</v>
      </c>
      <c r="H10" s="106">
        <v>316</v>
      </c>
      <c r="I10" s="106">
        <v>316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7">
        <v>0</v>
      </c>
      <c r="Q10" s="107">
        <v>0</v>
      </c>
    </row>
    <row r="11" spans="1:17" s="21" customFormat="1" ht="85.5" x14ac:dyDescent="0.2">
      <c r="A11" s="38">
        <f t="shared" ref="A11:A15" si="0">A10+1</f>
        <v>2</v>
      </c>
      <c r="B11" s="12">
        <v>155972</v>
      </c>
      <c r="C11" s="108" t="s">
        <v>125</v>
      </c>
      <c r="D11" s="108" t="s">
        <v>124</v>
      </c>
      <c r="E11" s="109">
        <v>619634</v>
      </c>
      <c r="F11" s="109">
        <v>619634</v>
      </c>
      <c r="G11" s="109">
        <v>0</v>
      </c>
      <c r="H11" s="110">
        <v>682</v>
      </c>
      <c r="I11" s="110">
        <v>682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1">
        <v>0</v>
      </c>
      <c r="Q11" s="111">
        <v>0</v>
      </c>
    </row>
    <row r="12" spans="1:17" s="116" customFormat="1" ht="85.5" x14ac:dyDescent="0.2">
      <c r="A12" s="38">
        <f t="shared" si="0"/>
        <v>3</v>
      </c>
      <c r="B12" s="112">
        <v>155973</v>
      </c>
      <c r="C12" s="79" t="s">
        <v>126</v>
      </c>
      <c r="D12" s="79" t="s">
        <v>124</v>
      </c>
      <c r="E12" s="113">
        <v>110559</v>
      </c>
      <c r="F12" s="113">
        <v>18186</v>
      </c>
      <c r="G12" s="113">
        <v>0</v>
      </c>
      <c r="H12" s="114">
        <v>308</v>
      </c>
      <c r="I12" s="114">
        <v>6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  <c r="P12" s="115">
        <v>0</v>
      </c>
      <c r="Q12" s="115">
        <v>0</v>
      </c>
    </row>
    <row r="13" spans="1:17" s="21" customFormat="1" ht="85.5" x14ac:dyDescent="0.2">
      <c r="A13" s="38">
        <f t="shared" si="0"/>
        <v>4</v>
      </c>
      <c r="B13" s="12">
        <v>155978</v>
      </c>
      <c r="C13" s="108" t="s">
        <v>127</v>
      </c>
      <c r="D13" s="108" t="s">
        <v>124</v>
      </c>
      <c r="E13" s="109">
        <v>205496</v>
      </c>
      <c r="F13" s="109">
        <v>205496</v>
      </c>
      <c r="G13" s="109">
        <v>0</v>
      </c>
      <c r="H13" s="110">
        <v>233</v>
      </c>
      <c r="I13" s="110">
        <v>233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1">
        <v>0</v>
      </c>
      <c r="Q13" s="111">
        <v>0</v>
      </c>
    </row>
    <row r="14" spans="1:17" s="21" customFormat="1" ht="85.5" x14ac:dyDescent="0.2">
      <c r="A14" s="38">
        <f t="shared" si="0"/>
        <v>5</v>
      </c>
      <c r="B14" s="12">
        <v>155983</v>
      </c>
      <c r="C14" s="108" t="s">
        <v>128</v>
      </c>
      <c r="D14" s="108" t="s">
        <v>124</v>
      </c>
      <c r="E14" s="109">
        <v>426406</v>
      </c>
      <c r="F14" s="109">
        <v>426406</v>
      </c>
      <c r="G14" s="109">
        <v>0</v>
      </c>
      <c r="H14" s="110">
        <v>512</v>
      </c>
      <c r="I14" s="110">
        <v>512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1">
        <v>0</v>
      </c>
      <c r="Q14" s="111">
        <v>0</v>
      </c>
    </row>
    <row r="15" spans="1:17" s="21" customFormat="1" ht="99.75" x14ac:dyDescent="0.2">
      <c r="A15" s="38">
        <f t="shared" si="0"/>
        <v>6</v>
      </c>
      <c r="B15" s="12">
        <v>155990</v>
      </c>
      <c r="C15" s="108" t="s">
        <v>129</v>
      </c>
      <c r="D15" s="108" t="s">
        <v>124</v>
      </c>
      <c r="E15" s="109">
        <v>1785770</v>
      </c>
      <c r="F15" s="109">
        <v>0</v>
      </c>
      <c r="G15" s="109">
        <v>0</v>
      </c>
      <c r="H15" s="110">
        <v>902</v>
      </c>
      <c r="I15" s="110">
        <v>902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1">
        <v>0</v>
      </c>
      <c r="Q15" s="111">
        <v>0</v>
      </c>
    </row>
    <row r="16" spans="1:17" s="21" customFormat="1" ht="57" x14ac:dyDescent="0.2">
      <c r="A16" s="38">
        <f>A15+1</f>
        <v>7</v>
      </c>
      <c r="B16" s="12">
        <v>155992</v>
      </c>
      <c r="C16" s="108" t="s">
        <v>130</v>
      </c>
      <c r="D16" s="108" t="s">
        <v>124</v>
      </c>
      <c r="E16" s="109">
        <v>484498</v>
      </c>
      <c r="F16" s="109">
        <v>484498</v>
      </c>
      <c r="G16" s="109">
        <v>0</v>
      </c>
      <c r="H16" s="110">
        <v>522</v>
      </c>
      <c r="I16" s="110">
        <v>522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1">
        <v>0</v>
      </c>
      <c r="Q16" s="111">
        <v>0</v>
      </c>
    </row>
    <row r="17" spans="1:17" s="21" customFormat="1" ht="43.5" thickBot="1" x14ac:dyDescent="0.25">
      <c r="A17" s="17">
        <v>8</v>
      </c>
      <c r="B17" s="18">
        <v>16730</v>
      </c>
      <c r="C17" s="117" t="s">
        <v>385</v>
      </c>
      <c r="D17" s="117" t="s">
        <v>124</v>
      </c>
      <c r="E17" s="118">
        <v>0</v>
      </c>
      <c r="F17" s="118">
        <v>291312</v>
      </c>
      <c r="G17" s="118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20">
        <v>0</v>
      </c>
      <c r="Q17" s="120">
        <v>0</v>
      </c>
    </row>
    <row r="18" spans="1:17" s="27" customFormat="1" ht="15.75" thickBot="1" x14ac:dyDescent="0.3">
      <c r="A18" s="121"/>
      <c r="B18" s="122"/>
      <c r="C18" s="23"/>
      <c r="D18" s="122"/>
      <c r="E18" s="123">
        <f t="shared" ref="E18:P18" si="1">SUM(E10:E17)</f>
        <v>3810330</v>
      </c>
      <c r="F18" s="123">
        <f>SUM(F10:F17)</f>
        <v>2223499</v>
      </c>
      <c r="G18" s="124">
        <f t="shared" si="1"/>
        <v>0</v>
      </c>
      <c r="H18" s="125">
        <f t="shared" si="1"/>
        <v>3475</v>
      </c>
      <c r="I18" s="125">
        <f t="shared" si="1"/>
        <v>3173</v>
      </c>
      <c r="J18" s="125">
        <f t="shared" si="1"/>
        <v>0</v>
      </c>
      <c r="K18" s="125">
        <f t="shared" si="1"/>
        <v>0</v>
      </c>
      <c r="L18" s="125">
        <f t="shared" si="1"/>
        <v>0</v>
      </c>
      <c r="M18" s="125">
        <f t="shared" si="1"/>
        <v>0</v>
      </c>
      <c r="N18" s="126">
        <f t="shared" si="1"/>
        <v>0</v>
      </c>
      <c r="O18" s="126">
        <f t="shared" si="1"/>
        <v>0</v>
      </c>
      <c r="P18" s="127">
        <f t="shared" si="1"/>
        <v>0</v>
      </c>
      <c r="Q18" s="127">
        <f t="shared" ref="Q18" si="2">SUM(Q10:Q17)</f>
        <v>0</v>
      </c>
    </row>
    <row r="19" spans="1:17" s="21" customFormat="1" ht="15.75" thickBot="1" x14ac:dyDescent="0.3">
      <c r="A19" s="129" t="s">
        <v>132</v>
      </c>
      <c r="B19" s="130"/>
      <c r="C19" s="69"/>
      <c r="D19" s="130"/>
      <c r="E19" s="130"/>
      <c r="F19" s="130"/>
      <c r="G19" s="131"/>
      <c r="H19" s="132"/>
      <c r="I19" s="132"/>
      <c r="J19" s="132"/>
      <c r="K19" s="132"/>
      <c r="L19" s="132"/>
      <c r="M19" s="100"/>
      <c r="N19" s="101"/>
      <c r="O19" s="133"/>
      <c r="P19" s="133"/>
      <c r="Q19" s="133"/>
    </row>
    <row r="20" spans="1:17" s="21" customFormat="1" ht="71.25" x14ac:dyDescent="0.2">
      <c r="A20" s="34">
        <v>9</v>
      </c>
      <c r="B20" s="35">
        <v>131336</v>
      </c>
      <c r="C20" s="104" t="s">
        <v>133</v>
      </c>
      <c r="D20" s="104" t="s">
        <v>124</v>
      </c>
      <c r="E20" s="105">
        <v>1990759</v>
      </c>
      <c r="F20" s="105">
        <v>490759</v>
      </c>
      <c r="G20" s="105">
        <v>0</v>
      </c>
      <c r="H20" s="106">
        <v>569</v>
      </c>
      <c r="I20" s="106">
        <v>569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7">
        <v>0</v>
      </c>
      <c r="Q20" s="107">
        <v>0</v>
      </c>
    </row>
    <row r="21" spans="1:17" s="21" customFormat="1" ht="42.75" x14ac:dyDescent="0.2">
      <c r="A21" s="38">
        <v>10</v>
      </c>
      <c r="B21" s="12">
        <v>131352</v>
      </c>
      <c r="C21" s="108" t="s">
        <v>134</v>
      </c>
      <c r="D21" s="108" t="s">
        <v>124</v>
      </c>
      <c r="E21" s="109">
        <v>1665322</v>
      </c>
      <c r="F21" s="109">
        <v>0</v>
      </c>
      <c r="G21" s="109">
        <v>0</v>
      </c>
      <c r="H21" s="110">
        <v>476</v>
      </c>
      <c r="I21" s="110">
        <v>476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1">
        <v>0</v>
      </c>
      <c r="Q21" s="111">
        <v>0</v>
      </c>
    </row>
    <row r="22" spans="1:17" s="21" customFormat="1" ht="85.5" x14ac:dyDescent="0.2">
      <c r="A22" s="38">
        <v>11</v>
      </c>
      <c r="B22" s="12">
        <v>131358</v>
      </c>
      <c r="C22" s="108" t="s">
        <v>135</v>
      </c>
      <c r="D22" s="108" t="s">
        <v>124</v>
      </c>
      <c r="E22" s="109">
        <v>1305036</v>
      </c>
      <c r="F22" s="109">
        <v>0</v>
      </c>
      <c r="G22" s="109">
        <v>0</v>
      </c>
      <c r="H22" s="110">
        <v>373</v>
      </c>
      <c r="I22" s="110">
        <v>373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1">
        <v>0</v>
      </c>
      <c r="Q22" s="111">
        <v>0</v>
      </c>
    </row>
    <row r="23" spans="1:17" s="21" customFormat="1" ht="57" x14ac:dyDescent="0.2">
      <c r="A23" s="38">
        <v>12</v>
      </c>
      <c r="B23" s="12">
        <v>131640</v>
      </c>
      <c r="C23" s="108" t="s">
        <v>136</v>
      </c>
      <c r="D23" s="108" t="s">
        <v>124</v>
      </c>
      <c r="E23" s="109">
        <v>1192760</v>
      </c>
      <c r="F23" s="109">
        <v>0</v>
      </c>
      <c r="G23" s="109">
        <v>0</v>
      </c>
      <c r="H23" s="110">
        <v>299</v>
      </c>
      <c r="I23" s="110">
        <v>299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1">
        <v>0</v>
      </c>
      <c r="Q23" s="111">
        <v>0</v>
      </c>
    </row>
    <row r="24" spans="1:17" s="21" customFormat="1" ht="71.25" x14ac:dyDescent="0.2">
      <c r="A24" s="38">
        <v>13</v>
      </c>
      <c r="B24" s="12">
        <v>131641</v>
      </c>
      <c r="C24" s="108" t="s">
        <v>137</v>
      </c>
      <c r="D24" s="108" t="s">
        <v>124</v>
      </c>
      <c r="E24" s="109">
        <v>845882</v>
      </c>
      <c r="F24" s="109">
        <v>845882</v>
      </c>
      <c r="G24" s="109">
        <v>0</v>
      </c>
      <c r="H24" s="110">
        <v>153</v>
      </c>
      <c r="I24" s="110">
        <v>153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1">
        <v>0</v>
      </c>
      <c r="Q24" s="111">
        <v>0</v>
      </c>
    </row>
    <row r="25" spans="1:17" s="21" customFormat="1" ht="57" x14ac:dyDescent="0.2">
      <c r="A25" s="38">
        <v>14</v>
      </c>
      <c r="B25" s="12">
        <v>131643</v>
      </c>
      <c r="C25" s="108" t="s">
        <v>138</v>
      </c>
      <c r="D25" s="108" t="s">
        <v>124</v>
      </c>
      <c r="E25" s="109">
        <v>1957522</v>
      </c>
      <c r="F25" s="109">
        <v>0</v>
      </c>
      <c r="G25" s="109">
        <v>0</v>
      </c>
      <c r="H25" s="110">
        <v>334</v>
      </c>
      <c r="I25" s="110">
        <v>334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1">
        <v>0</v>
      </c>
      <c r="Q25" s="111">
        <v>0</v>
      </c>
    </row>
    <row r="26" spans="1:17" s="21" customFormat="1" ht="71.25" x14ac:dyDescent="0.2">
      <c r="A26" s="38">
        <f t="shared" ref="A26:A70" si="3">A25+1</f>
        <v>15</v>
      </c>
      <c r="B26" s="12">
        <v>131645</v>
      </c>
      <c r="C26" s="108" t="s">
        <v>139</v>
      </c>
      <c r="D26" s="108" t="s">
        <v>124</v>
      </c>
      <c r="E26" s="109">
        <v>2748135</v>
      </c>
      <c r="F26" s="109">
        <v>748135</v>
      </c>
      <c r="G26" s="109">
        <v>0</v>
      </c>
      <c r="H26" s="110">
        <v>529</v>
      </c>
      <c r="I26" s="110">
        <v>529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1">
        <v>0</v>
      </c>
      <c r="Q26" s="111">
        <v>0</v>
      </c>
    </row>
    <row r="27" spans="1:17" s="21" customFormat="1" ht="57" x14ac:dyDescent="0.2">
      <c r="A27" s="38">
        <f t="shared" si="3"/>
        <v>16</v>
      </c>
      <c r="B27" s="12">
        <v>131646</v>
      </c>
      <c r="C27" s="108" t="s">
        <v>140</v>
      </c>
      <c r="D27" s="108" t="s">
        <v>124</v>
      </c>
      <c r="E27" s="109">
        <v>381923</v>
      </c>
      <c r="F27" s="109">
        <v>381923</v>
      </c>
      <c r="G27" s="109">
        <v>0</v>
      </c>
      <c r="H27" s="110">
        <v>207</v>
      </c>
      <c r="I27" s="110">
        <v>207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1">
        <v>0</v>
      </c>
      <c r="Q27" s="111">
        <v>0</v>
      </c>
    </row>
    <row r="28" spans="1:17" s="21" customFormat="1" ht="71.25" x14ac:dyDescent="0.2">
      <c r="A28" s="38">
        <f t="shared" si="3"/>
        <v>17</v>
      </c>
      <c r="B28" s="12">
        <v>131648</v>
      </c>
      <c r="C28" s="108" t="s">
        <v>141</v>
      </c>
      <c r="D28" s="108" t="s">
        <v>124</v>
      </c>
      <c r="E28" s="109">
        <v>14073857</v>
      </c>
      <c r="F28" s="109">
        <v>0</v>
      </c>
      <c r="G28" s="109">
        <v>0</v>
      </c>
      <c r="H28" s="110">
        <v>2815</v>
      </c>
      <c r="I28" s="110">
        <v>2815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1">
        <v>0</v>
      </c>
      <c r="Q28" s="111">
        <v>0</v>
      </c>
    </row>
    <row r="29" spans="1:17" s="21" customFormat="1" ht="85.5" x14ac:dyDescent="0.2">
      <c r="A29" s="38">
        <f t="shared" si="3"/>
        <v>18</v>
      </c>
      <c r="B29" s="12">
        <v>131662</v>
      </c>
      <c r="C29" s="108" t="s">
        <v>142</v>
      </c>
      <c r="D29" s="108" t="s">
        <v>124</v>
      </c>
      <c r="E29" s="109">
        <v>2851584</v>
      </c>
      <c r="F29" s="109">
        <v>0</v>
      </c>
      <c r="G29" s="109">
        <v>0</v>
      </c>
      <c r="H29" s="110">
        <v>815</v>
      </c>
      <c r="I29" s="110">
        <v>815</v>
      </c>
      <c r="J29" s="110">
        <v>0</v>
      </c>
      <c r="K29" s="110">
        <v>0</v>
      </c>
      <c r="L29" s="110">
        <v>0</v>
      </c>
      <c r="M29" s="110">
        <v>0</v>
      </c>
      <c r="N29" s="110">
        <v>0</v>
      </c>
      <c r="O29" s="110">
        <v>0</v>
      </c>
      <c r="P29" s="111">
        <v>0</v>
      </c>
      <c r="Q29" s="111">
        <v>0</v>
      </c>
    </row>
    <row r="30" spans="1:17" s="21" customFormat="1" ht="57" x14ac:dyDescent="0.2">
      <c r="A30" s="38">
        <f t="shared" si="3"/>
        <v>19</v>
      </c>
      <c r="B30" s="12">
        <v>131673</v>
      </c>
      <c r="C30" s="108" t="s">
        <v>143</v>
      </c>
      <c r="D30" s="108" t="s">
        <v>124</v>
      </c>
      <c r="E30" s="109">
        <v>947602</v>
      </c>
      <c r="F30" s="109">
        <v>947602</v>
      </c>
      <c r="G30" s="109">
        <v>0</v>
      </c>
      <c r="H30" s="110">
        <v>189</v>
      </c>
      <c r="I30" s="110">
        <v>189</v>
      </c>
      <c r="J30" s="110">
        <v>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1">
        <v>0</v>
      </c>
      <c r="Q30" s="111">
        <v>0</v>
      </c>
    </row>
    <row r="31" spans="1:17" s="21" customFormat="1" ht="57" x14ac:dyDescent="0.2">
      <c r="A31" s="38">
        <f t="shared" si="3"/>
        <v>20</v>
      </c>
      <c r="B31" s="12">
        <v>131677</v>
      </c>
      <c r="C31" s="108" t="s">
        <v>144</v>
      </c>
      <c r="D31" s="108" t="s">
        <v>124</v>
      </c>
      <c r="E31" s="109">
        <v>1385292</v>
      </c>
      <c r="F31" s="109">
        <v>0</v>
      </c>
      <c r="G31" s="109">
        <v>0</v>
      </c>
      <c r="H31" s="110">
        <v>272</v>
      </c>
      <c r="I31" s="110">
        <v>272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1">
        <v>0</v>
      </c>
      <c r="Q31" s="111">
        <v>0</v>
      </c>
    </row>
    <row r="32" spans="1:17" s="21" customFormat="1" ht="57" x14ac:dyDescent="0.2">
      <c r="A32" s="38">
        <f t="shared" si="3"/>
        <v>21</v>
      </c>
      <c r="B32" s="12">
        <v>131678</v>
      </c>
      <c r="C32" s="108" t="s">
        <v>145</v>
      </c>
      <c r="D32" s="108" t="s">
        <v>124</v>
      </c>
      <c r="E32" s="109">
        <v>1030219</v>
      </c>
      <c r="F32" s="109">
        <v>0</v>
      </c>
      <c r="G32" s="109">
        <v>0</v>
      </c>
      <c r="H32" s="110">
        <v>182</v>
      </c>
      <c r="I32" s="110">
        <v>182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1">
        <v>0</v>
      </c>
      <c r="Q32" s="111">
        <v>0</v>
      </c>
    </row>
    <row r="33" spans="1:17" s="21" customFormat="1" ht="71.25" x14ac:dyDescent="0.2">
      <c r="A33" s="38">
        <f t="shared" si="3"/>
        <v>22</v>
      </c>
      <c r="B33" s="12">
        <v>131702</v>
      </c>
      <c r="C33" s="108" t="s">
        <v>146</v>
      </c>
      <c r="D33" s="108" t="s">
        <v>124</v>
      </c>
      <c r="E33" s="109">
        <v>1000000</v>
      </c>
      <c r="F33" s="109">
        <v>0</v>
      </c>
      <c r="G33" s="109">
        <v>0</v>
      </c>
      <c r="H33" s="110">
        <v>367</v>
      </c>
      <c r="I33" s="110">
        <v>367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1">
        <v>0</v>
      </c>
      <c r="Q33" s="111">
        <v>0</v>
      </c>
    </row>
    <row r="34" spans="1:17" s="21" customFormat="1" ht="42.75" x14ac:dyDescent="0.2">
      <c r="A34" s="38">
        <f t="shared" si="3"/>
        <v>23</v>
      </c>
      <c r="B34" s="12">
        <v>132570</v>
      </c>
      <c r="C34" s="108" t="s">
        <v>147</v>
      </c>
      <c r="D34" s="108" t="s">
        <v>124</v>
      </c>
      <c r="E34" s="109">
        <v>947602</v>
      </c>
      <c r="F34" s="109">
        <v>947602</v>
      </c>
      <c r="G34" s="109">
        <v>0</v>
      </c>
      <c r="H34" s="110">
        <v>540</v>
      </c>
      <c r="I34" s="110">
        <v>540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1">
        <v>0</v>
      </c>
      <c r="Q34" s="111">
        <v>0</v>
      </c>
    </row>
    <row r="35" spans="1:17" s="21" customFormat="1" ht="71.25" x14ac:dyDescent="0.2">
      <c r="A35" s="38">
        <f t="shared" si="3"/>
        <v>24</v>
      </c>
      <c r="B35" s="12">
        <v>132571</v>
      </c>
      <c r="C35" s="108" t="s">
        <v>148</v>
      </c>
      <c r="D35" s="108" t="s">
        <v>124</v>
      </c>
      <c r="E35" s="109">
        <v>372387</v>
      </c>
      <c r="F35" s="109">
        <v>372387</v>
      </c>
      <c r="G35" s="109">
        <v>0</v>
      </c>
      <c r="H35" s="110">
        <v>188</v>
      </c>
      <c r="I35" s="110">
        <v>188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1">
        <v>0</v>
      </c>
      <c r="Q35" s="111">
        <v>0</v>
      </c>
    </row>
    <row r="36" spans="1:17" s="21" customFormat="1" ht="71.25" x14ac:dyDescent="0.2">
      <c r="A36" s="38">
        <f t="shared" si="3"/>
        <v>25</v>
      </c>
      <c r="B36" s="12">
        <v>132573</v>
      </c>
      <c r="C36" s="108" t="s">
        <v>149</v>
      </c>
      <c r="D36" s="108" t="s">
        <v>124</v>
      </c>
      <c r="E36" s="109">
        <v>491144</v>
      </c>
      <c r="F36" s="109">
        <v>491144</v>
      </c>
      <c r="G36" s="109">
        <v>0</v>
      </c>
      <c r="H36" s="110">
        <v>232</v>
      </c>
      <c r="I36" s="110">
        <v>232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1">
        <v>0</v>
      </c>
      <c r="Q36" s="111">
        <v>0</v>
      </c>
    </row>
    <row r="37" spans="1:17" s="21" customFormat="1" ht="71.25" x14ac:dyDescent="0.2">
      <c r="A37" s="38">
        <f t="shared" si="3"/>
        <v>26</v>
      </c>
      <c r="B37" s="12">
        <v>132574</v>
      </c>
      <c r="C37" s="108" t="s">
        <v>150</v>
      </c>
      <c r="D37" s="108" t="s">
        <v>124</v>
      </c>
      <c r="E37" s="109">
        <v>367209</v>
      </c>
      <c r="F37" s="109">
        <v>367209</v>
      </c>
      <c r="G37" s="109">
        <v>0</v>
      </c>
      <c r="H37" s="110">
        <v>182</v>
      </c>
      <c r="I37" s="110">
        <v>182</v>
      </c>
      <c r="J37" s="110">
        <v>0</v>
      </c>
      <c r="K37" s="110">
        <v>0</v>
      </c>
      <c r="L37" s="110">
        <v>0</v>
      </c>
      <c r="M37" s="110">
        <v>0</v>
      </c>
      <c r="N37" s="110">
        <v>0</v>
      </c>
      <c r="O37" s="110">
        <v>0</v>
      </c>
      <c r="P37" s="111">
        <v>0</v>
      </c>
      <c r="Q37" s="111">
        <v>0</v>
      </c>
    </row>
    <row r="38" spans="1:17" s="21" customFormat="1" ht="85.5" x14ac:dyDescent="0.2">
      <c r="A38" s="38">
        <f t="shared" si="3"/>
        <v>27</v>
      </c>
      <c r="B38" s="12">
        <v>132576</v>
      </c>
      <c r="C38" s="108" t="s">
        <v>151</v>
      </c>
      <c r="D38" s="108" t="s">
        <v>124</v>
      </c>
      <c r="E38" s="109">
        <v>986318</v>
      </c>
      <c r="F38" s="109">
        <v>0</v>
      </c>
      <c r="G38" s="109">
        <v>0</v>
      </c>
      <c r="H38" s="110">
        <v>282</v>
      </c>
      <c r="I38" s="110">
        <v>282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1">
        <v>0</v>
      </c>
      <c r="Q38" s="111">
        <v>0</v>
      </c>
    </row>
    <row r="39" spans="1:17" s="21" customFormat="1" ht="71.25" x14ac:dyDescent="0.2">
      <c r="A39" s="38">
        <f t="shared" si="3"/>
        <v>28</v>
      </c>
      <c r="B39" s="12">
        <v>132577</v>
      </c>
      <c r="C39" s="108" t="s">
        <v>152</v>
      </c>
      <c r="D39" s="108" t="s">
        <v>124</v>
      </c>
      <c r="E39" s="109">
        <v>517130</v>
      </c>
      <c r="F39" s="109">
        <v>517130</v>
      </c>
      <c r="G39" s="109">
        <v>0</v>
      </c>
      <c r="H39" s="110">
        <v>147</v>
      </c>
      <c r="I39" s="110">
        <v>147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1">
        <v>0</v>
      </c>
      <c r="Q39" s="111">
        <v>0</v>
      </c>
    </row>
    <row r="40" spans="1:17" s="21" customFormat="1" ht="71.25" x14ac:dyDescent="0.2">
      <c r="A40" s="38">
        <f t="shared" si="3"/>
        <v>29</v>
      </c>
      <c r="B40" s="12">
        <v>132578</v>
      </c>
      <c r="C40" s="108" t="s">
        <v>153</v>
      </c>
      <c r="D40" s="108" t="s">
        <v>124</v>
      </c>
      <c r="E40" s="109">
        <v>693493</v>
      </c>
      <c r="F40" s="109">
        <v>693493</v>
      </c>
      <c r="G40" s="109">
        <v>0</v>
      </c>
      <c r="H40" s="110">
        <v>354</v>
      </c>
      <c r="I40" s="110">
        <v>354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1">
        <v>0</v>
      </c>
      <c r="Q40" s="111">
        <v>0</v>
      </c>
    </row>
    <row r="41" spans="1:17" s="21" customFormat="1" ht="57" x14ac:dyDescent="0.2">
      <c r="A41" s="38">
        <f t="shared" si="3"/>
        <v>30</v>
      </c>
      <c r="B41" s="12">
        <v>132695</v>
      </c>
      <c r="C41" s="108" t="s">
        <v>154</v>
      </c>
      <c r="D41" s="108" t="s">
        <v>124</v>
      </c>
      <c r="E41" s="109">
        <v>1047384</v>
      </c>
      <c r="F41" s="109">
        <v>0</v>
      </c>
      <c r="G41" s="109">
        <v>0</v>
      </c>
      <c r="H41" s="110">
        <v>299</v>
      </c>
      <c r="I41" s="110">
        <v>299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1">
        <v>0</v>
      </c>
      <c r="Q41" s="111">
        <v>0</v>
      </c>
    </row>
    <row r="42" spans="1:17" s="21" customFormat="1" ht="71.25" x14ac:dyDescent="0.2">
      <c r="A42" s="38">
        <f t="shared" si="3"/>
        <v>31</v>
      </c>
      <c r="B42" s="12">
        <v>132711</v>
      </c>
      <c r="C42" s="108" t="s">
        <v>155</v>
      </c>
      <c r="D42" s="108" t="s">
        <v>124</v>
      </c>
      <c r="E42" s="109">
        <v>623598</v>
      </c>
      <c r="F42" s="109">
        <v>623598</v>
      </c>
      <c r="G42" s="109">
        <v>0</v>
      </c>
      <c r="H42" s="110">
        <v>144</v>
      </c>
      <c r="I42" s="110">
        <v>144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1">
        <v>0</v>
      </c>
      <c r="Q42" s="111">
        <v>0</v>
      </c>
    </row>
    <row r="43" spans="1:17" s="21" customFormat="1" ht="57" x14ac:dyDescent="0.2">
      <c r="A43" s="38">
        <f t="shared" si="3"/>
        <v>32</v>
      </c>
      <c r="B43" s="12">
        <v>132715</v>
      </c>
      <c r="C43" s="108" t="s">
        <v>156</v>
      </c>
      <c r="D43" s="108" t="s">
        <v>124</v>
      </c>
      <c r="E43" s="109">
        <v>2038679</v>
      </c>
      <c r="F43" s="109">
        <v>0</v>
      </c>
      <c r="G43" s="109">
        <v>0</v>
      </c>
      <c r="H43" s="110">
        <v>582</v>
      </c>
      <c r="I43" s="110">
        <v>582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1">
        <v>0</v>
      </c>
      <c r="Q43" s="111">
        <v>0</v>
      </c>
    </row>
    <row r="44" spans="1:17" s="21" customFormat="1" ht="42.75" x14ac:dyDescent="0.2">
      <c r="A44" s="38">
        <f t="shared" si="3"/>
        <v>33</v>
      </c>
      <c r="B44" s="12">
        <v>132781</v>
      </c>
      <c r="C44" s="108" t="s">
        <v>157</v>
      </c>
      <c r="D44" s="108" t="s">
        <v>124</v>
      </c>
      <c r="E44" s="109">
        <v>745085</v>
      </c>
      <c r="F44" s="109">
        <v>745085</v>
      </c>
      <c r="G44" s="109">
        <v>0</v>
      </c>
      <c r="H44" s="110">
        <v>135</v>
      </c>
      <c r="I44" s="110">
        <v>135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1">
        <v>0</v>
      </c>
      <c r="Q44" s="111">
        <v>0</v>
      </c>
    </row>
    <row r="45" spans="1:17" s="21" customFormat="1" ht="71.25" x14ac:dyDescent="0.2">
      <c r="A45" s="38">
        <f t="shared" si="3"/>
        <v>34</v>
      </c>
      <c r="B45" s="12">
        <v>132819</v>
      </c>
      <c r="C45" s="108" t="s">
        <v>158</v>
      </c>
      <c r="D45" s="108" t="s">
        <v>124</v>
      </c>
      <c r="E45" s="109">
        <v>1058207</v>
      </c>
      <c r="F45" s="109">
        <v>0</v>
      </c>
      <c r="G45" s="109">
        <v>0</v>
      </c>
      <c r="H45" s="110">
        <v>192</v>
      </c>
      <c r="I45" s="110">
        <v>192</v>
      </c>
      <c r="J45" s="110">
        <v>0</v>
      </c>
      <c r="K45" s="110">
        <v>0</v>
      </c>
      <c r="L45" s="110">
        <v>0</v>
      </c>
      <c r="M45" s="110">
        <v>0</v>
      </c>
      <c r="N45" s="110">
        <v>0</v>
      </c>
      <c r="O45" s="110">
        <v>0</v>
      </c>
      <c r="P45" s="111">
        <v>0</v>
      </c>
      <c r="Q45" s="111">
        <v>0</v>
      </c>
    </row>
    <row r="46" spans="1:17" s="21" customFormat="1" ht="71.25" x14ac:dyDescent="0.2">
      <c r="A46" s="38">
        <f t="shared" si="3"/>
        <v>35</v>
      </c>
      <c r="B46" s="12">
        <v>132820</v>
      </c>
      <c r="C46" s="108" t="s">
        <v>159</v>
      </c>
      <c r="D46" s="108" t="s">
        <v>124</v>
      </c>
      <c r="E46" s="109">
        <v>2209122</v>
      </c>
      <c r="F46" s="109">
        <v>0</v>
      </c>
      <c r="G46" s="109">
        <v>0</v>
      </c>
      <c r="H46" s="110">
        <v>402</v>
      </c>
      <c r="I46" s="110">
        <v>202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0</v>
      </c>
      <c r="P46" s="111">
        <v>0</v>
      </c>
      <c r="Q46" s="111">
        <v>0</v>
      </c>
    </row>
    <row r="47" spans="1:17" s="21" customFormat="1" ht="71.25" x14ac:dyDescent="0.2">
      <c r="A47" s="38">
        <f t="shared" si="3"/>
        <v>36</v>
      </c>
      <c r="B47" s="12">
        <v>132828</v>
      </c>
      <c r="C47" s="108" t="s">
        <v>160</v>
      </c>
      <c r="D47" s="108" t="s">
        <v>124</v>
      </c>
      <c r="E47" s="109">
        <v>139817</v>
      </c>
      <c r="F47" s="109">
        <v>59050</v>
      </c>
      <c r="G47" s="109">
        <v>0</v>
      </c>
      <c r="H47" s="110">
        <v>32</v>
      </c>
      <c r="I47" s="110">
        <v>32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1">
        <v>0</v>
      </c>
      <c r="Q47" s="111">
        <v>0</v>
      </c>
    </row>
    <row r="48" spans="1:17" s="21" customFormat="1" ht="57" x14ac:dyDescent="0.2">
      <c r="A48" s="38">
        <f t="shared" si="3"/>
        <v>37</v>
      </c>
      <c r="B48" s="12">
        <v>132830</v>
      </c>
      <c r="C48" s="108" t="s">
        <v>161</v>
      </c>
      <c r="D48" s="108" t="s">
        <v>124</v>
      </c>
      <c r="E48" s="109">
        <v>259840</v>
      </c>
      <c r="F48" s="109">
        <v>259840</v>
      </c>
      <c r="G48" s="109">
        <v>0</v>
      </c>
      <c r="H48" s="110">
        <v>74</v>
      </c>
      <c r="I48" s="110">
        <v>74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  <c r="O48" s="110">
        <v>0</v>
      </c>
      <c r="P48" s="111">
        <v>0</v>
      </c>
      <c r="Q48" s="111">
        <v>0</v>
      </c>
    </row>
    <row r="49" spans="1:17" s="21" customFormat="1" ht="85.5" x14ac:dyDescent="0.2">
      <c r="A49" s="38">
        <f t="shared" si="3"/>
        <v>38</v>
      </c>
      <c r="B49" s="12">
        <v>133274</v>
      </c>
      <c r="C49" s="108" t="s">
        <v>162</v>
      </c>
      <c r="D49" s="108" t="s">
        <v>124</v>
      </c>
      <c r="E49" s="109">
        <v>769464</v>
      </c>
      <c r="F49" s="109">
        <v>769464</v>
      </c>
      <c r="G49" s="109">
        <v>0</v>
      </c>
      <c r="H49" s="110">
        <v>140</v>
      </c>
      <c r="I49" s="110">
        <v>140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1">
        <v>0</v>
      </c>
      <c r="Q49" s="111">
        <v>0</v>
      </c>
    </row>
    <row r="50" spans="1:17" s="21" customFormat="1" ht="57" x14ac:dyDescent="0.2">
      <c r="A50" s="38">
        <f t="shared" si="3"/>
        <v>39</v>
      </c>
      <c r="B50" s="12">
        <v>133275</v>
      </c>
      <c r="C50" s="108" t="s">
        <v>163</v>
      </c>
      <c r="D50" s="108" t="s">
        <v>124</v>
      </c>
      <c r="E50" s="109">
        <v>986318</v>
      </c>
      <c r="F50" s="109">
        <v>986318</v>
      </c>
      <c r="G50" s="109">
        <v>0</v>
      </c>
      <c r="H50" s="110">
        <v>281</v>
      </c>
      <c r="I50" s="110">
        <v>281</v>
      </c>
      <c r="J50" s="110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1">
        <v>0</v>
      </c>
      <c r="Q50" s="111">
        <v>0</v>
      </c>
    </row>
    <row r="51" spans="1:17" s="21" customFormat="1" ht="85.5" x14ac:dyDescent="0.2">
      <c r="A51" s="38">
        <f t="shared" si="3"/>
        <v>40</v>
      </c>
      <c r="B51" s="12">
        <v>133277</v>
      </c>
      <c r="C51" s="108" t="s">
        <v>164</v>
      </c>
      <c r="D51" s="108" t="s">
        <v>124</v>
      </c>
      <c r="E51" s="109">
        <v>1062353</v>
      </c>
      <c r="F51" s="109">
        <v>0</v>
      </c>
      <c r="G51" s="109">
        <v>0</v>
      </c>
      <c r="H51" s="110">
        <v>192</v>
      </c>
      <c r="I51" s="110">
        <v>192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1">
        <v>0</v>
      </c>
      <c r="Q51" s="111">
        <v>0</v>
      </c>
    </row>
    <row r="52" spans="1:17" s="21" customFormat="1" ht="57" x14ac:dyDescent="0.2">
      <c r="A52" s="38">
        <f t="shared" si="3"/>
        <v>41</v>
      </c>
      <c r="B52" s="12">
        <v>133278</v>
      </c>
      <c r="C52" s="108" t="s">
        <v>165</v>
      </c>
      <c r="D52" s="108" t="s">
        <v>124</v>
      </c>
      <c r="E52" s="109">
        <v>472035</v>
      </c>
      <c r="F52" s="109">
        <v>472035</v>
      </c>
      <c r="G52" s="109">
        <v>0</v>
      </c>
      <c r="H52" s="110">
        <v>86</v>
      </c>
      <c r="I52" s="110">
        <v>86</v>
      </c>
      <c r="J52" s="110">
        <v>0</v>
      </c>
      <c r="K52" s="110">
        <v>0</v>
      </c>
      <c r="L52" s="110">
        <v>0</v>
      </c>
      <c r="M52" s="110">
        <v>0</v>
      </c>
      <c r="N52" s="110">
        <v>0</v>
      </c>
      <c r="O52" s="110">
        <v>0</v>
      </c>
      <c r="P52" s="111">
        <v>0</v>
      </c>
      <c r="Q52" s="111">
        <v>0</v>
      </c>
    </row>
    <row r="53" spans="1:17" s="21" customFormat="1" ht="71.25" x14ac:dyDescent="0.2">
      <c r="A53" s="38">
        <f t="shared" si="3"/>
        <v>42</v>
      </c>
      <c r="B53" s="12">
        <v>133279</v>
      </c>
      <c r="C53" s="108" t="s">
        <v>166</v>
      </c>
      <c r="D53" s="108" t="s">
        <v>124</v>
      </c>
      <c r="E53" s="109">
        <v>579417</v>
      </c>
      <c r="F53" s="109">
        <v>579417</v>
      </c>
      <c r="G53" s="109">
        <v>0</v>
      </c>
      <c r="H53" s="110">
        <v>116</v>
      </c>
      <c r="I53" s="110">
        <v>116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1">
        <v>0</v>
      </c>
      <c r="Q53" s="111">
        <v>0</v>
      </c>
    </row>
    <row r="54" spans="1:17" s="21" customFormat="1" ht="85.5" x14ac:dyDescent="0.2">
      <c r="A54" s="38">
        <f t="shared" si="3"/>
        <v>43</v>
      </c>
      <c r="B54" s="12">
        <v>133368</v>
      </c>
      <c r="C54" s="108" t="s">
        <v>167</v>
      </c>
      <c r="D54" s="108" t="s">
        <v>124</v>
      </c>
      <c r="E54" s="109">
        <v>322199</v>
      </c>
      <c r="F54" s="109">
        <v>12747</v>
      </c>
      <c r="G54" s="109">
        <v>0</v>
      </c>
      <c r="H54" s="110">
        <v>134</v>
      </c>
      <c r="I54" s="110">
        <v>134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1">
        <v>0</v>
      </c>
      <c r="Q54" s="111">
        <v>0</v>
      </c>
    </row>
    <row r="55" spans="1:17" s="21" customFormat="1" ht="57" x14ac:dyDescent="0.2">
      <c r="A55" s="38">
        <f t="shared" si="3"/>
        <v>44</v>
      </c>
      <c r="B55" s="12">
        <v>133369</v>
      </c>
      <c r="C55" s="108" t="s">
        <v>168</v>
      </c>
      <c r="D55" s="108" t="s">
        <v>124</v>
      </c>
      <c r="E55" s="109">
        <v>628324</v>
      </c>
      <c r="F55" s="109">
        <v>628324</v>
      </c>
      <c r="G55" s="109">
        <v>0</v>
      </c>
      <c r="H55" s="110">
        <v>240</v>
      </c>
      <c r="I55" s="110">
        <v>240</v>
      </c>
      <c r="J55" s="110">
        <v>0</v>
      </c>
      <c r="K55" s="110">
        <v>0</v>
      </c>
      <c r="L55" s="110">
        <v>0</v>
      </c>
      <c r="M55" s="110">
        <v>0</v>
      </c>
      <c r="N55" s="110">
        <v>0</v>
      </c>
      <c r="O55" s="110">
        <v>0</v>
      </c>
      <c r="P55" s="111">
        <v>0</v>
      </c>
      <c r="Q55" s="111">
        <v>0</v>
      </c>
    </row>
    <row r="56" spans="1:17" s="21" customFormat="1" ht="71.25" x14ac:dyDescent="0.2">
      <c r="A56" s="38">
        <f t="shared" si="3"/>
        <v>45</v>
      </c>
      <c r="B56" s="12">
        <v>133372</v>
      </c>
      <c r="C56" s="108" t="s">
        <v>169</v>
      </c>
      <c r="D56" s="108" t="s">
        <v>124</v>
      </c>
      <c r="E56" s="109">
        <v>799607</v>
      </c>
      <c r="F56" s="109">
        <v>799607</v>
      </c>
      <c r="G56" s="109">
        <v>0</v>
      </c>
      <c r="H56" s="110">
        <v>483</v>
      </c>
      <c r="I56" s="110">
        <v>483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1">
        <v>0</v>
      </c>
      <c r="Q56" s="111">
        <v>0</v>
      </c>
    </row>
    <row r="57" spans="1:17" s="21" customFormat="1" ht="57" x14ac:dyDescent="0.2">
      <c r="A57" s="38">
        <f t="shared" si="3"/>
        <v>46</v>
      </c>
      <c r="B57" s="12">
        <v>133661</v>
      </c>
      <c r="C57" s="108" t="s">
        <v>170</v>
      </c>
      <c r="D57" s="108" t="s">
        <v>124</v>
      </c>
      <c r="E57" s="109">
        <v>1248022</v>
      </c>
      <c r="F57" s="109">
        <v>0</v>
      </c>
      <c r="G57" s="109">
        <v>0</v>
      </c>
      <c r="H57" s="110">
        <v>445</v>
      </c>
      <c r="I57" s="110">
        <v>445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1">
        <v>0</v>
      </c>
      <c r="Q57" s="111">
        <v>0</v>
      </c>
    </row>
    <row r="58" spans="1:17" s="21" customFormat="1" ht="42.75" x14ac:dyDescent="0.2">
      <c r="A58" s="38">
        <f t="shared" si="3"/>
        <v>47</v>
      </c>
      <c r="B58" s="12">
        <v>133662</v>
      </c>
      <c r="C58" s="108" t="s">
        <v>171</v>
      </c>
      <c r="D58" s="108" t="s">
        <v>124</v>
      </c>
      <c r="E58" s="109">
        <v>467711</v>
      </c>
      <c r="F58" s="109">
        <v>467711</v>
      </c>
      <c r="G58" s="109">
        <v>0</v>
      </c>
      <c r="H58" s="110">
        <v>153</v>
      </c>
      <c r="I58" s="110">
        <v>153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1">
        <v>0</v>
      </c>
      <c r="Q58" s="111">
        <v>0</v>
      </c>
    </row>
    <row r="59" spans="1:17" s="21" customFormat="1" ht="42.75" x14ac:dyDescent="0.2">
      <c r="A59" s="38">
        <f t="shared" si="3"/>
        <v>48</v>
      </c>
      <c r="B59" s="12">
        <v>133665</v>
      </c>
      <c r="C59" s="108" t="s">
        <v>172</v>
      </c>
      <c r="D59" s="108" t="s">
        <v>124</v>
      </c>
      <c r="E59" s="109">
        <v>487318</v>
      </c>
      <c r="F59" s="109">
        <v>487318</v>
      </c>
      <c r="G59" s="109">
        <v>0</v>
      </c>
      <c r="H59" s="110">
        <v>139</v>
      </c>
      <c r="I59" s="110">
        <v>139</v>
      </c>
      <c r="J59" s="110">
        <v>0</v>
      </c>
      <c r="K59" s="110">
        <v>0</v>
      </c>
      <c r="L59" s="110">
        <v>0</v>
      </c>
      <c r="M59" s="110">
        <v>0</v>
      </c>
      <c r="N59" s="110">
        <v>0</v>
      </c>
      <c r="O59" s="110">
        <v>0</v>
      </c>
      <c r="P59" s="111">
        <v>0</v>
      </c>
      <c r="Q59" s="111">
        <v>0</v>
      </c>
    </row>
    <row r="60" spans="1:17" s="21" customFormat="1" ht="57" x14ac:dyDescent="0.2">
      <c r="A60" s="38">
        <f t="shared" si="3"/>
        <v>49</v>
      </c>
      <c r="B60" s="12">
        <v>133666</v>
      </c>
      <c r="C60" s="108" t="s">
        <v>173</v>
      </c>
      <c r="D60" s="108" t="s">
        <v>124</v>
      </c>
      <c r="E60" s="109">
        <v>377776</v>
      </c>
      <c r="F60" s="109">
        <v>377776</v>
      </c>
      <c r="G60" s="109"/>
      <c r="H60" s="110">
        <v>107</v>
      </c>
      <c r="I60" s="110">
        <v>107</v>
      </c>
      <c r="J60" s="110">
        <v>0</v>
      </c>
      <c r="K60" s="110">
        <v>0</v>
      </c>
      <c r="L60" s="110">
        <v>0</v>
      </c>
      <c r="M60" s="110">
        <v>0</v>
      </c>
      <c r="N60" s="110">
        <v>0</v>
      </c>
      <c r="O60" s="110">
        <v>0</v>
      </c>
      <c r="P60" s="111">
        <v>0</v>
      </c>
      <c r="Q60" s="111">
        <v>0</v>
      </c>
    </row>
    <row r="61" spans="1:17" s="21" customFormat="1" ht="71.25" x14ac:dyDescent="0.2">
      <c r="A61" s="38">
        <f t="shared" si="3"/>
        <v>50</v>
      </c>
      <c r="B61" s="12">
        <v>133670</v>
      </c>
      <c r="C61" s="108" t="s">
        <v>174</v>
      </c>
      <c r="D61" s="108" t="s">
        <v>124</v>
      </c>
      <c r="E61" s="109">
        <v>740779</v>
      </c>
      <c r="F61" s="109">
        <v>740779</v>
      </c>
      <c r="G61" s="109">
        <v>0</v>
      </c>
      <c r="H61" s="110">
        <v>223</v>
      </c>
      <c r="I61" s="110">
        <v>223</v>
      </c>
      <c r="J61" s="110">
        <v>0</v>
      </c>
      <c r="K61" s="110">
        <v>0</v>
      </c>
      <c r="L61" s="110">
        <v>0</v>
      </c>
      <c r="M61" s="110">
        <v>0</v>
      </c>
      <c r="N61" s="110">
        <v>0</v>
      </c>
      <c r="O61" s="110">
        <v>0</v>
      </c>
      <c r="P61" s="111">
        <v>0</v>
      </c>
      <c r="Q61" s="111">
        <v>0</v>
      </c>
    </row>
    <row r="62" spans="1:17" s="21" customFormat="1" ht="57" x14ac:dyDescent="0.2">
      <c r="A62" s="38">
        <v>51</v>
      </c>
      <c r="B62" s="12">
        <v>133898</v>
      </c>
      <c r="C62" s="108" t="s">
        <v>384</v>
      </c>
      <c r="D62" s="108" t="s">
        <v>124</v>
      </c>
      <c r="E62" s="109">
        <v>0</v>
      </c>
      <c r="F62" s="109">
        <v>1089952</v>
      </c>
      <c r="G62" s="109">
        <v>183103.33</v>
      </c>
      <c r="H62" s="110">
        <v>1094</v>
      </c>
      <c r="I62" s="110">
        <v>195</v>
      </c>
      <c r="J62" s="110">
        <v>0</v>
      </c>
      <c r="K62" s="110">
        <v>0</v>
      </c>
      <c r="L62" s="110">
        <v>0</v>
      </c>
      <c r="M62" s="110">
        <v>0</v>
      </c>
      <c r="N62" s="110">
        <v>0</v>
      </c>
      <c r="O62" s="110">
        <v>0</v>
      </c>
      <c r="P62" s="111">
        <v>311</v>
      </c>
      <c r="Q62" s="111">
        <v>0</v>
      </c>
    </row>
    <row r="63" spans="1:17" s="21" customFormat="1" ht="71.25" x14ac:dyDescent="0.2">
      <c r="A63" s="38">
        <v>52</v>
      </c>
      <c r="B63" s="12">
        <v>133918</v>
      </c>
      <c r="C63" s="108" t="s">
        <v>175</v>
      </c>
      <c r="D63" s="108" t="s">
        <v>124</v>
      </c>
      <c r="E63" s="109">
        <v>846739</v>
      </c>
      <c r="F63" s="109">
        <v>846739</v>
      </c>
      <c r="G63" s="109">
        <v>0</v>
      </c>
      <c r="H63" s="110">
        <v>241</v>
      </c>
      <c r="I63" s="110">
        <v>241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1">
        <v>0</v>
      </c>
      <c r="Q63" s="111">
        <v>0</v>
      </c>
    </row>
    <row r="64" spans="1:17" s="21" customFormat="1" ht="71.25" x14ac:dyDescent="0.2">
      <c r="A64" s="38">
        <v>53</v>
      </c>
      <c r="B64" s="12">
        <v>133949</v>
      </c>
      <c r="C64" s="108" t="s">
        <v>176</v>
      </c>
      <c r="D64" s="108" t="s">
        <v>124</v>
      </c>
      <c r="E64" s="109">
        <v>5376854</v>
      </c>
      <c r="F64" s="109">
        <v>0</v>
      </c>
      <c r="G64" s="109">
        <v>0</v>
      </c>
      <c r="H64" s="110">
        <v>507</v>
      </c>
      <c r="I64" s="110">
        <v>507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1">
        <v>0</v>
      </c>
      <c r="Q64" s="111">
        <v>0</v>
      </c>
    </row>
    <row r="65" spans="1:17" s="21" customFormat="1" ht="57" x14ac:dyDescent="0.2">
      <c r="A65" s="38">
        <f t="shared" si="3"/>
        <v>54</v>
      </c>
      <c r="B65" s="12">
        <v>135233</v>
      </c>
      <c r="C65" s="108" t="s">
        <v>177</v>
      </c>
      <c r="D65" s="108" t="s">
        <v>124</v>
      </c>
      <c r="E65" s="109">
        <v>839677</v>
      </c>
      <c r="F65" s="109">
        <v>839677</v>
      </c>
      <c r="G65" s="109">
        <v>0</v>
      </c>
      <c r="H65" s="110">
        <v>215</v>
      </c>
      <c r="I65" s="110">
        <v>215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1">
        <v>0</v>
      </c>
      <c r="Q65" s="111">
        <v>0</v>
      </c>
    </row>
    <row r="66" spans="1:17" s="21" customFormat="1" ht="71.25" x14ac:dyDescent="0.2">
      <c r="A66" s="38">
        <f t="shared" si="3"/>
        <v>55</v>
      </c>
      <c r="B66" s="12">
        <v>138095</v>
      </c>
      <c r="C66" s="108" t="s">
        <v>178</v>
      </c>
      <c r="D66" s="108" t="s">
        <v>124</v>
      </c>
      <c r="E66" s="109">
        <v>985660</v>
      </c>
      <c r="F66" s="109">
        <v>0</v>
      </c>
      <c r="G66" s="109">
        <v>0</v>
      </c>
      <c r="H66" s="110">
        <v>281</v>
      </c>
      <c r="I66" s="110">
        <v>281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1">
        <v>0</v>
      </c>
      <c r="Q66" s="111">
        <v>0</v>
      </c>
    </row>
    <row r="67" spans="1:17" s="21" customFormat="1" ht="71.25" x14ac:dyDescent="0.2">
      <c r="A67" s="38">
        <f t="shared" si="3"/>
        <v>56</v>
      </c>
      <c r="B67" s="12">
        <v>138136</v>
      </c>
      <c r="C67" s="108" t="s">
        <v>179</v>
      </c>
      <c r="D67" s="108" t="s">
        <v>124</v>
      </c>
      <c r="E67" s="109">
        <v>2694379</v>
      </c>
      <c r="F67" s="109">
        <v>0</v>
      </c>
      <c r="G67" s="109">
        <v>0</v>
      </c>
      <c r="H67" s="110">
        <v>769</v>
      </c>
      <c r="I67" s="110">
        <v>769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1">
        <v>0</v>
      </c>
      <c r="Q67" s="111">
        <v>0</v>
      </c>
    </row>
    <row r="68" spans="1:17" s="21" customFormat="1" ht="71.25" x14ac:dyDescent="0.2">
      <c r="A68" s="38">
        <f t="shared" si="3"/>
        <v>57</v>
      </c>
      <c r="B68" s="12">
        <v>138155</v>
      </c>
      <c r="C68" s="108" t="s">
        <v>180</v>
      </c>
      <c r="D68" s="108" t="s">
        <v>124</v>
      </c>
      <c r="E68" s="109">
        <v>738515</v>
      </c>
      <c r="F68" s="109">
        <v>738515</v>
      </c>
      <c r="G68" s="109">
        <v>0</v>
      </c>
      <c r="H68" s="110">
        <v>134</v>
      </c>
      <c r="I68" s="110">
        <v>134</v>
      </c>
      <c r="J68" s="110">
        <v>0</v>
      </c>
      <c r="K68" s="110">
        <v>0</v>
      </c>
      <c r="L68" s="110">
        <v>0</v>
      </c>
      <c r="M68" s="110">
        <v>0</v>
      </c>
      <c r="N68" s="110">
        <v>0</v>
      </c>
      <c r="O68" s="110">
        <v>0</v>
      </c>
      <c r="P68" s="111">
        <v>0</v>
      </c>
      <c r="Q68" s="111">
        <v>0</v>
      </c>
    </row>
    <row r="69" spans="1:17" s="21" customFormat="1" ht="42.75" x14ac:dyDescent="0.2">
      <c r="A69" s="38">
        <f t="shared" si="3"/>
        <v>58</v>
      </c>
      <c r="B69" s="12">
        <v>138182</v>
      </c>
      <c r="C69" s="108" t="s">
        <v>181</v>
      </c>
      <c r="D69" s="108" t="s">
        <v>124</v>
      </c>
      <c r="E69" s="109">
        <v>698675</v>
      </c>
      <c r="F69" s="109">
        <v>698675</v>
      </c>
      <c r="G69" s="109">
        <v>0</v>
      </c>
      <c r="H69" s="110">
        <v>204</v>
      </c>
      <c r="I69" s="110">
        <v>204</v>
      </c>
      <c r="J69" s="110">
        <v>0</v>
      </c>
      <c r="K69" s="110">
        <v>0</v>
      </c>
      <c r="L69" s="110">
        <v>0</v>
      </c>
      <c r="M69" s="110">
        <v>0</v>
      </c>
      <c r="N69" s="110">
        <v>0</v>
      </c>
      <c r="O69" s="110">
        <v>0</v>
      </c>
      <c r="P69" s="111">
        <v>0</v>
      </c>
      <c r="Q69" s="111">
        <v>0</v>
      </c>
    </row>
    <row r="70" spans="1:17" s="21" customFormat="1" ht="57.75" thickBot="1" x14ac:dyDescent="0.25">
      <c r="A70" s="39">
        <f t="shared" si="3"/>
        <v>59</v>
      </c>
      <c r="B70" s="40">
        <v>138240</v>
      </c>
      <c r="C70" s="134" t="s">
        <v>182</v>
      </c>
      <c r="D70" s="134" t="s">
        <v>124</v>
      </c>
      <c r="E70" s="135">
        <v>296824</v>
      </c>
      <c r="F70" s="135">
        <v>296824</v>
      </c>
      <c r="G70" s="135">
        <v>0</v>
      </c>
      <c r="H70" s="136">
        <v>84</v>
      </c>
      <c r="I70" s="136">
        <v>84</v>
      </c>
      <c r="J70" s="136">
        <v>0</v>
      </c>
      <c r="K70" s="136">
        <v>0</v>
      </c>
      <c r="L70" s="136">
        <v>0</v>
      </c>
      <c r="M70" s="136">
        <v>0</v>
      </c>
      <c r="N70" s="136">
        <v>0</v>
      </c>
      <c r="O70" s="136">
        <v>0</v>
      </c>
      <c r="P70" s="137">
        <v>0</v>
      </c>
      <c r="Q70" s="137">
        <v>0</v>
      </c>
    </row>
    <row r="71" spans="1:17" s="27" customFormat="1" ht="15.75" thickBot="1" x14ac:dyDescent="0.3">
      <c r="A71" s="121"/>
      <c r="B71" s="122"/>
      <c r="C71" s="23"/>
      <c r="D71" s="122"/>
      <c r="E71" s="123">
        <f>SUM(E20:E70)</f>
        <v>67291554</v>
      </c>
      <c r="F71" s="123">
        <f>SUM(F20:F70)</f>
        <v>19322717</v>
      </c>
      <c r="G71" s="123">
        <f t="shared" ref="G71:M71" si="4">SUM(G20:G70)</f>
        <v>183103.33</v>
      </c>
      <c r="H71" s="125">
        <f t="shared" si="4"/>
        <v>17633</v>
      </c>
      <c r="I71" s="125">
        <f t="shared" si="4"/>
        <v>16534</v>
      </c>
      <c r="J71" s="125">
        <f t="shared" si="4"/>
        <v>0</v>
      </c>
      <c r="K71" s="125">
        <f t="shared" si="4"/>
        <v>0</v>
      </c>
      <c r="L71" s="125">
        <f t="shared" si="4"/>
        <v>0</v>
      </c>
      <c r="M71" s="125">
        <f t="shared" si="4"/>
        <v>0</v>
      </c>
      <c r="N71" s="125">
        <f t="shared" ref="N71:O71" si="5">SUM(N20:N70)</f>
        <v>0</v>
      </c>
      <c r="O71" s="125">
        <f t="shared" si="5"/>
        <v>0</v>
      </c>
      <c r="P71" s="127">
        <f>SUM(P20:P70)</f>
        <v>311</v>
      </c>
      <c r="Q71" s="127">
        <f>SUM(Q20:Q70)</f>
        <v>0</v>
      </c>
    </row>
    <row r="72" spans="1:17" s="27" customFormat="1" ht="15.75" thickBot="1" x14ac:dyDescent="0.3">
      <c r="A72" s="129" t="s">
        <v>183</v>
      </c>
      <c r="B72" s="138"/>
      <c r="C72" s="29"/>
      <c r="D72" s="138"/>
      <c r="E72" s="138"/>
      <c r="F72" s="138"/>
      <c r="G72" s="139"/>
      <c r="H72" s="140"/>
      <c r="I72" s="140"/>
      <c r="J72" s="140"/>
      <c r="K72" s="140"/>
      <c r="L72" s="140"/>
      <c r="M72" s="141"/>
      <c r="N72" s="142"/>
      <c r="O72" s="143"/>
      <c r="P72" s="143"/>
      <c r="Q72" s="143"/>
    </row>
    <row r="73" spans="1:17" s="21" customFormat="1" ht="42.75" x14ac:dyDescent="0.2">
      <c r="A73" s="34">
        <v>60</v>
      </c>
      <c r="B73" s="35">
        <v>133890</v>
      </c>
      <c r="C73" s="104" t="s">
        <v>184</v>
      </c>
      <c r="D73" s="104" t="s">
        <v>124</v>
      </c>
      <c r="E73" s="105">
        <v>2902127</v>
      </c>
      <c r="F73" s="105">
        <v>4617577</v>
      </c>
      <c r="G73" s="105">
        <v>3766601.73</v>
      </c>
      <c r="H73" s="106">
        <v>829</v>
      </c>
      <c r="I73" s="106">
        <v>1284</v>
      </c>
      <c r="J73" s="106">
        <v>0</v>
      </c>
      <c r="K73" s="106">
        <v>616</v>
      </c>
      <c r="L73" s="106">
        <v>25.68</v>
      </c>
      <c r="M73" s="106">
        <v>0</v>
      </c>
      <c r="N73" s="106">
        <v>0</v>
      </c>
      <c r="O73" s="106">
        <v>0</v>
      </c>
      <c r="P73" s="107">
        <v>0</v>
      </c>
      <c r="Q73" s="107">
        <v>0</v>
      </c>
    </row>
    <row r="74" spans="1:17" s="21" customFormat="1" ht="99.75" x14ac:dyDescent="0.2">
      <c r="A74" s="38">
        <v>61</v>
      </c>
      <c r="B74" s="12">
        <v>170090</v>
      </c>
      <c r="C74" s="108" t="s">
        <v>185</v>
      </c>
      <c r="D74" s="108" t="s">
        <v>124</v>
      </c>
      <c r="E74" s="109">
        <v>1000000</v>
      </c>
      <c r="F74" s="109">
        <v>0</v>
      </c>
      <c r="G74" s="109">
        <v>0</v>
      </c>
      <c r="H74" s="110">
        <v>571</v>
      </c>
      <c r="I74" s="110">
        <v>571</v>
      </c>
      <c r="J74" s="110">
        <v>0</v>
      </c>
      <c r="K74" s="110">
        <v>0</v>
      </c>
      <c r="L74" s="110">
        <v>0</v>
      </c>
      <c r="M74" s="110">
        <v>0</v>
      </c>
      <c r="N74" s="110">
        <v>0</v>
      </c>
      <c r="O74" s="110">
        <v>0</v>
      </c>
      <c r="P74" s="111">
        <v>0</v>
      </c>
      <c r="Q74" s="111">
        <v>0</v>
      </c>
    </row>
    <row r="75" spans="1:17" s="21" customFormat="1" ht="57.75" thickBot="1" x14ac:dyDescent="0.25">
      <c r="A75" s="39">
        <v>62</v>
      </c>
      <c r="B75" s="40">
        <v>170167</v>
      </c>
      <c r="C75" s="134" t="s">
        <v>186</v>
      </c>
      <c r="D75" s="134" t="s">
        <v>124</v>
      </c>
      <c r="E75" s="135">
        <v>500000</v>
      </c>
      <c r="F75" s="135">
        <v>366843</v>
      </c>
      <c r="G75" s="135">
        <v>0</v>
      </c>
      <c r="H75" s="136">
        <v>571</v>
      </c>
      <c r="I75" s="136">
        <v>571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7">
        <v>0</v>
      </c>
      <c r="Q75" s="137">
        <v>0</v>
      </c>
    </row>
    <row r="76" spans="1:17" s="27" customFormat="1" ht="15.75" thickBot="1" x14ac:dyDescent="0.3">
      <c r="A76" s="121"/>
      <c r="B76" s="122"/>
      <c r="C76" s="23"/>
      <c r="D76" s="122"/>
      <c r="E76" s="123">
        <f t="shared" ref="E76:M76" si="6">SUM(E73:E75)</f>
        <v>4402127</v>
      </c>
      <c r="F76" s="123">
        <f t="shared" si="6"/>
        <v>4984420</v>
      </c>
      <c r="G76" s="123">
        <f t="shared" si="6"/>
        <v>3766601.73</v>
      </c>
      <c r="H76" s="125">
        <f t="shared" si="6"/>
        <v>1971</v>
      </c>
      <c r="I76" s="125">
        <f t="shared" si="6"/>
        <v>2426</v>
      </c>
      <c r="J76" s="125">
        <f t="shared" si="6"/>
        <v>0</v>
      </c>
      <c r="K76" s="125">
        <f t="shared" si="6"/>
        <v>616</v>
      </c>
      <c r="L76" s="125">
        <f t="shared" si="6"/>
        <v>25.68</v>
      </c>
      <c r="M76" s="125">
        <f t="shared" si="6"/>
        <v>0</v>
      </c>
      <c r="N76" s="125">
        <f t="shared" ref="N76:O76" si="7">SUM(N73:N75)</f>
        <v>0</v>
      </c>
      <c r="O76" s="125">
        <f t="shared" si="7"/>
        <v>0</v>
      </c>
      <c r="P76" s="127">
        <f>SUM(P73:P75)</f>
        <v>0</v>
      </c>
      <c r="Q76" s="127">
        <f>SUM(Q73:Q75)</f>
        <v>0</v>
      </c>
    </row>
    <row r="77" spans="1:17" s="21" customFormat="1" ht="15.75" thickBot="1" x14ac:dyDescent="0.3">
      <c r="A77" s="129" t="s">
        <v>187</v>
      </c>
      <c r="B77" s="130"/>
      <c r="C77" s="69"/>
      <c r="D77" s="130"/>
      <c r="E77" s="130"/>
      <c r="F77" s="130"/>
      <c r="G77" s="131"/>
      <c r="H77" s="132"/>
      <c r="I77" s="132"/>
      <c r="J77" s="132"/>
      <c r="K77" s="132"/>
      <c r="L77" s="132"/>
      <c r="M77" s="100"/>
      <c r="N77" s="101"/>
      <c r="O77" s="133"/>
      <c r="P77" s="133"/>
      <c r="Q77" s="133"/>
    </row>
    <row r="78" spans="1:17" s="21" customFormat="1" ht="85.5" x14ac:dyDescent="0.2">
      <c r="A78" s="34">
        <v>63</v>
      </c>
      <c r="B78" s="35">
        <v>131372</v>
      </c>
      <c r="C78" s="104" t="s">
        <v>188</v>
      </c>
      <c r="D78" s="104" t="s">
        <v>124</v>
      </c>
      <c r="E78" s="105">
        <v>173353</v>
      </c>
      <c r="F78" s="105">
        <v>175827</v>
      </c>
      <c r="G78" s="105">
        <v>26435.72</v>
      </c>
      <c r="H78" s="106">
        <v>50</v>
      </c>
      <c r="I78" s="106">
        <v>50</v>
      </c>
      <c r="J78" s="106">
        <v>0</v>
      </c>
      <c r="K78" s="106">
        <v>0</v>
      </c>
      <c r="L78" s="106">
        <v>50</v>
      </c>
      <c r="M78" s="106">
        <v>0</v>
      </c>
      <c r="N78" s="106">
        <v>0</v>
      </c>
      <c r="O78" s="106">
        <v>0</v>
      </c>
      <c r="P78" s="107">
        <v>0</v>
      </c>
      <c r="Q78" s="107">
        <v>0</v>
      </c>
    </row>
    <row r="79" spans="1:17" s="21" customFormat="1" ht="57" x14ac:dyDescent="0.2">
      <c r="A79" s="38">
        <v>64</v>
      </c>
      <c r="B79" s="12">
        <v>131701</v>
      </c>
      <c r="C79" s="108" t="s">
        <v>274</v>
      </c>
      <c r="D79" s="108" t="s">
        <v>124</v>
      </c>
      <c r="E79" s="109">
        <v>0</v>
      </c>
      <c r="F79" s="109">
        <v>74496</v>
      </c>
      <c r="G79" s="109">
        <v>0</v>
      </c>
      <c r="H79" s="110">
        <v>127</v>
      </c>
      <c r="I79" s="110">
        <v>21</v>
      </c>
      <c r="J79" s="110">
        <v>0</v>
      </c>
      <c r="K79" s="110">
        <v>0</v>
      </c>
      <c r="L79" s="110">
        <v>0</v>
      </c>
      <c r="M79" s="110">
        <v>0</v>
      </c>
      <c r="N79" s="110">
        <v>17.88</v>
      </c>
      <c r="O79" s="110">
        <v>0</v>
      </c>
      <c r="P79" s="111">
        <v>0.21</v>
      </c>
      <c r="Q79" s="111">
        <v>0</v>
      </c>
    </row>
    <row r="80" spans="1:17" s="21" customFormat="1" ht="72" thickBot="1" x14ac:dyDescent="0.25">
      <c r="A80" s="39">
        <v>65</v>
      </c>
      <c r="B80" s="40">
        <v>131671</v>
      </c>
      <c r="C80" s="134" t="s">
        <v>189</v>
      </c>
      <c r="D80" s="134" t="s">
        <v>124</v>
      </c>
      <c r="E80" s="135">
        <v>697345</v>
      </c>
      <c r="F80" s="135">
        <v>0</v>
      </c>
      <c r="G80" s="135">
        <v>0</v>
      </c>
      <c r="H80" s="136">
        <v>144</v>
      </c>
      <c r="I80" s="136">
        <v>144</v>
      </c>
      <c r="J80" s="136">
        <v>0</v>
      </c>
      <c r="K80" s="136">
        <v>0</v>
      </c>
      <c r="L80" s="136">
        <v>0</v>
      </c>
      <c r="M80" s="136">
        <v>0</v>
      </c>
      <c r="N80" s="136">
        <v>0</v>
      </c>
      <c r="O80" s="136">
        <v>0</v>
      </c>
      <c r="P80" s="137">
        <v>0</v>
      </c>
      <c r="Q80" s="137">
        <v>0</v>
      </c>
    </row>
    <row r="81" spans="1:17" s="27" customFormat="1" ht="15.75" thickBot="1" x14ac:dyDescent="0.3">
      <c r="A81" s="121"/>
      <c r="B81" s="122"/>
      <c r="C81" s="23"/>
      <c r="D81" s="122"/>
      <c r="E81" s="123">
        <f t="shared" ref="E81:L81" si="8">SUM(E78:E80)</f>
        <v>870698</v>
      </c>
      <c r="F81" s="123">
        <f t="shared" si="8"/>
        <v>250323</v>
      </c>
      <c r="G81" s="123">
        <f t="shared" si="8"/>
        <v>26435.72</v>
      </c>
      <c r="H81" s="125">
        <f t="shared" si="8"/>
        <v>321</v>
      </c>
      <c r="I81" s="125">
        <f t="shared" si="8"/>
        <v>215</v>
      </c>
      <c r="J81" s="125">
        <f t="shared" si="8"/>
        <v>0</v>
      </c>
      <c r="K81" s="125">
        <f t="shared" si="8"/>
        <v>0</v>
      </c>
      <c r="L81" s="125">
        <f t="shared" si="8"/>
        <v>50</v>
      </c>
      <c r="M81" s="144">
        <v>0</v>
      </c>
      <c r="N81" s="144">
        <f>SUM(N78:N80)</f>
        <v>17.88</v>
      </c>
      <c r="O81" s="144">
        <f>SUM(O78:O80)</f>
        <v>0</v>
      </c>
      <c r="P81" s="145">
        <f>SUM(P78:P80)</f>
        <v>0.21</v>
      </c>
      <c r="Q81" s="145">
        <f>SUM(Q78:Q80)</f>
        <v>0</v>
      </c>
    </row>
    <row r="82" spans="1:17" s="21" customFormat="1" ht="15.75" thickBot="1" x14ac:dyDescent="0.3">
      <c r="A82" s="129" t="s">
        <v>190</v>
      </c>
      <c r="B82" s="130"/>
      <c r="C82" s="69"/>
      <c r="D82" s="130"/>
      <c r="E82" s="130"/>
      <c r="F82" s="130"/>
      <c r="G82" s="131"/>
      <c r="H82" s="132"/>
      <c r="I82" s="132"/>
      <c r="J82" s="132"/>
      <c r="K82" s="132"/>
      <c r="L82" s="132"/>
      <c r="M82" s="100"/>
      <c r="N82" s="101"/>
      <c r="O82" s="133"/>
      <c r="P82" s="133"/>
      <c r="Q82" s="133"/>
    </row>
    <row r="83" spans="1:17" s="21" customFormat="1" ht="71.25" x14ac:dyDescent="0.2">
      <c r="A83" s="34">
        <v>66</v>
      </c>
      <c r="B83" s="35">
        <v>129949</v>
      </c>
      <c r="C83" s="104" t="s">
        <v>191</v>
      </c>
      <c r="D83" s="104" t="s">
        <v>124</v>
      </c>
      <c r="E83" s="105">
        <v>4000</v>
      </c>
      <c r="F83" s="105">
        <v>4000</v>
      </c>
      <c r="G83" s="105">
        <v>0</v>
      </c>
      <c r="H83" s="106">
        <v>166</v>
      </c>
      <c r="I83" s="106">
        <v>166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7">
        <v>0</v>
      </c>
      <c r="Q83" s="107">
        <v>0</v>
      </c>
    </row>
    <row r="84" spans="1:17" s="21" customFormat="1" ht="57" x14ac:dyDescent="0.2">
      <c r="A84" s="38">
        <v>67</v>
      </c>
      <c r="B84" s="12">
        <v>131339</v>
      </c>
      <c r="C84" s="108" t="s">
        <v>192</v>
      </c>
      <c r="D84" s="108" t="s">
        <v>124</v>
      </c>
      <c r="E84" s="109">
        <v>1449857</v>
      </c>
      <c r="F84" s="109">
        <v>285053</v>
      </c>
      <c r="G84" s="109">
        <v>284229.01</v>
      </c>
      <c r="H84" s="110">
        <v>414</v>
      </c>
      <c r="I84" s="110">
        <v>414</v>
      </c>
      <c r="J84" s="110">
        <v>0</v>
      </c>
      <c r="K84" s="110">
        <v>414</v>
      </c>
      <c r="L84" s="110">
        <v>0</v>
      </c>
      <c r="M84" s="110">
        <v>0</v>
      </c>
      <c r="N84" s="110">
        <v>0</v>
      </c>
      <c r="O84" s="110">
        <v>0</v>
      </c>
      <c r="P84" s="111">
        <v>0</v>
      </c>
      <c r="Q84" s="111">
        <v>0</v>
      </c>
    </row>
    <row r="85" spans="1:17" s="21" customFormat="1" ht="57" x14ac:dyDescent="0.2">
      <c r="A85" s="38">
        <v>68</v>
      </c>
      <c r="B85" s="12">
        <v>131287</v>
      </c>
      <c r="C85" s="108" t="s">
        <v>295</v>
      </c>
      <c r="D85" s="108" t="s">
        <v>124</v>
      </c>
      <c r="E85" s="109">
        <v>0</v>
      </c>
      <c r="F85" s="109">
        <v>9476</v>
      </c>
      <c r="G85" s="109">
        <v>9475.81</v>
      </c>
      <c r="H85" s="110">
        <v>288</v>
      </c>
      <c r="I85" s="110">
        <v>100</v>
      </c>
      <c r="J85" s="110">
        <v>0</v>
      </c>
      <c r="K85" s="110">
        <v>0</v>
      </c>
      <c r="L85" s="110">
        <v>0</v>
      </c>
      <c r="M85" s="110">
        <v>0</v>
      </c>
      <c r="N85" s="110">
        <v>0</v>
      </c>
      <c r="O85" s="110">
        <v>0</v>
      </c>
      <c r="P85" s="111">
        <v>0</v>
      </c>
      <c r="Q85" s="111">
        <v>0</v>
      </c>
    </row>
    <row r="86" spans="1:17" s="21" customFormat="1" ht="71.25" x14ac:dyDescent="0.2">
      <c r="A86" s="38">
        <v>69</v>
      </c>
      <c r="B86" s="12">
        <v>131296</v>
      </c>
      <c r="C86" s="108" t="s">
        <v>296</v>
      </c>
      <c r="D86" s="108" t="s">
        <v>124</v>
      </c>
      <c r="E86" s="109">
        <v>0</v>
      </c>
      <c r="F86" s="109">
        <v>16789</v>
      </c>
      <c r="G86" s="109">
        <v>16788.09</v>
      </c>
      <c r="H86" s="110">
        <v>613</v>
      </c>
      <c r="I86" s="110">
        <v>100</v>
      </c>
      <c r="J86" s="110">
        <v>0</v>
      </c>
      <c r="K86" s="110">
        <v>0</v>
      </c>
      <c r="L86" s="110">
        <v>0</v>
      </c>
      <c r="M86" s="110">
        <v>0</v>
      </c>
      <c r="N86" s="110">
        <v>0</v>
      </c>
      <c r="O86" s="110">
        <v>0</v>
      </c>
      <c r="P86" s="111">
        <v>0</v>
      </c>
      <c r="Q86" s="111">
        <v>0</v>
      </c>
    </row>
    <row r="87" spans="1:17" s="21" customFormat="1" ht="57" x14ac:dyDescent="0.2">
      <c r="A87" s="38">
        <v>70</v>
      </c>
      <c r="B87" s="12">
        <v>131341</v>
      </c>
      <c r="C87" s="108" t="s">
        <v>297</v>
      </c>
      <c r="D87" s="108" t="s">
        <v>124</v>
      </c>
      <c r="E87" s="109">
        <v>0</v>
      </c>
      <c r="F87" s="109">
        <v>10257</v>
      </c>
      <c r="G87" s="109">
        <v>10256.68</v>
      </c>
      <c r="H87" s="110">
        <v>428</v>
      </c>
      <c r="I87" s="110">
        <v>100</v>
      </c>
      <c r="J87" s="110">
        <v>0</v>
      </c>
      <c r="K87" s="110">
        <v>0</v>
      </c>
      <c r="L87" s="110">
        <v>0</v>
      </c>
      <c r="M87" s="110">
        <v>0</v>
      </c>
      <c r="N87" s="110">
        <v>0</v>
      </c>
      <c r="O87" s="110">
        <v>0</v>
      </c>
      <c r="P87" s="111">
        <v>0</v>
      </c>
      <c r="Q87" s="111">
        <v>0</v>
      </c>
    </row>
    <row r="88" spans="1:17" s="21" customFormat="1" ht="42.75" x14ac:dyDescent="0.2">
      <c r="A88" s="38">
        <v>71</v>
      </c>
      <c r="B88" s="12">
        <v>131342</v>
      </c>
      <c r="C88" s="108" t="s">
        <v>298</v>
      </c>
      <c r="D88" s="108" t="s">
        <v>124</v>
      </c>
      <c r="E88" s="109">
        <v>0</v>
      </c>
      <c r="F88" s="109">
        <v>11368</v>
      </c>
      <c r="G88" s="109">
        <v>11367.12</v>
      </c>
      <c r="H88" s="110">
        <v>936</v>
      </c>
      <c r="I88" s="110">
        <v>100</v>
      </c>
      <c r="J88" s="110">
        <v>0</v>
      </c>
      <c r="K88" s="110">
        <v>0</v>
      </c>
      <c r="L88" s="110">
        <v>0</v>
      </c>
      <c r="M88" s="110">
        <v>0</v>
      </c>
      <c r="N88" s="110">
        <v>0</v>
      </c>
      <c r="O88" s="110">
        <v>0</v>
      </c>
      <c r="P88" s="111">
        <v>0</v>
      </c>
      <c r="Q88" s="111">
        <v>0</v>
      </c>
    </row>
    <row r="89" spans="1:17" s="21" customFormat="1" ht="85.5" x14ac:dyDescent="0.2">
      <c r="A89" s="38">
        <v>72</v>
      </c>
      <c r="B89" s="12">
        <v>131343</v>
      </c>
      <c r="C89" s="108" t="s">
        <v>299</v>
      </c>
      <c r="D89" s="108" t="s">
        <v>124</v>
      </c>
      <c r="E89" s="109">
        <v>0</v>
      </c>
      <c r="F89" s="109">
        <v>29175</v>
      </c>
      <c r="G89" s="109">
        <v>29174.99</v>
      </c>
      <c r="H89" s="110">
        <v>179</v>
      </c>
      <c r="I89" s="110">
        <v>100</v>
      </c>
      <c r="J89" s="110">
        <v>0</v>
      </c>
      <c r="K89" s="110">
        <v>0</v>
      </c>
      <c r="L89" s="110">
        <v>0</v>
      </c>
      <c r="M89" s="110">
        <v>0</v>
      </c>
      <c r="N89" s="110">
        <v>0</v>
      </c>
      <c r="O89" s="110">
        <v>0</v>
      </c>
      <c r="P89" s="111">
        <v>0</v>
      </c>
      <c r="Q89" s="111">
        <v>0</v>
      </c>
    </row>
    <row r="90" spans="1:17" s="21" customFormat="1" ht="57" x14ac:dyDescent="0.2">
      <c r="A90" s="38">
        <v>73</v>
      </c>
      <c r="B90" s="12">
        <v>131368</v>
      </c>
      <c r="C90" s="108" t="s">
        <v>193</v>
      </c>
      <c r="D90" s="108" t="s">
        <v>124</v>
      </c>
      <c r="E90" s="109">
        <v>555369</v>
      </c>
      <c r="F90" s="109">
        <v>558272</v>
      </c>
      <c r="G90" s="109">
        <v>299844.93</v>
      </c>
      <c r="H90" s="110">
        <v>165</v>
      </c>
      <c r="I90" s="110">
        <v>165</v>
      </c>
      <c r="J90" s="110">
        <v>0</v>
      </c>
      <c r="K90" s="110">
        <v>0</v>
      </c>
      <c r="L90" s="110">
        <v>159</v>
      </c>
      <c r="M90" s="110">
        <v>0</v>
      </c>
      <c r="N90" s="110">
        <v>0</v>
      </c>
      <c r="O90" s="110">
        <v>0</v>
      </c>
      <c r="P90" s="111">
        <v>0</v>
      </c>
      <c r="Q90" s="111">
        <v>0</v>
      </c>
    </row>
    <row r="91" spans="1:17" s="21" customFormat="1" ht="55.5" customHeight="1" x14ac:dyDescent="0.2">
      <c r="A91" s="38">
        <v>74</v>
      </c>
      <c r="B91" s="12">
        <v>131370</v>
      </c>
      <c r="C91" s="108" t="s">
        <v>397</v>
      </c>
      <c r="D91" s="108" t="s">
        <v>124</v>
      </c>
      <c r="E91" s="109">
        <v>0</v>
      </c>
      <c r="F91" s="109">
        <v>313716</v>
      </c>
      <c r="G91" s="109">
        <v>219738.42</v>
      </c>
      <c r="H91" s="110">
        <v>443</v>
      </c>
      <c r="I91" s="110">
        <v>1</v>
      </c>
      <c r="J91" s="110">
        <v>0</v>
      </c>
      <c r="K91" s="110">
        <v>0</v>
      </c>
      <c r="L91" s="110">
        <v>0</v>
      </c>
      <c r="M91" s="110">
        <v>0</v>
      </c>
      <c r="N91" s="110">
        <v>0</v>
      </c>
      <c r="O91" s="110">
        <v>0</v>
      </c>
      <c r="P91" s="111">
        <v>0</v>
      </c>
      <c r="Q91" s="111">
        <v>0</v>
      </c>
    </row>
    <row r="92" spans="1:17" s="21" customFormat="1" ht="55.5" customHeight="1" x14ac:dyDescent="0.2">
      <c r="A92" s="38">
        <v>75</v>
      </c>
      <c r="B92" s="12">
        <v>131373</v>
      </c>
      <c r="C92" s="108" t="s">
        <v>398</v>
      </c>
      <c r="D92" s="108" t="s">
        <v>124</v>
      </c>
      <c r="E92" s="109">
        <v>0</v>
      </c>
      <c r="F92" s="109">
        <v>144908</v>
      </c>
      <c r="G92" s="109">
        <v>139774.79999999999</v>
      </c>
      <c r="H92" s="110">
        <v>456</v>
      </c>
      <c r="I92" s="110">
        <v>1</v>
      </c>
      <c r="J92" s="110">
        <v>0</v>
      </c>
      <c r="K92" s="110">
        <v>0</v>
      </c>
      <c r="L92" s="110">
        <v>0</v>
      </c>
      <c r="M92" s="110">
        <v>0</v>
      </c>
      <c r="N92" s="110">
        <v>0</v>
      </c>
      <c r="O92" s="110">
        <v>0</v>
      </c>
      <c r="P92" s="111">
        <v>0</v>
      </c>
      <c r="Q92" s="111">
        <v>0</v>
      </c>
    </row>
    <row r="93" spans="1:17" s="21" customFormat="1" ht="71.25" x14ac:dyDescent="0.2">
      <c r="A93" s="38">
        <v>76</v>
      </c>
      <c r="B93" s="12">
        <v>131638</v>
      </c>
      <c r="C93" s="108" t="s">
        <v>194</v>
      </c>
      <c r="D93" s="108" t="s">
        <v>124</v>
      </c>
      <c r="E93" s="109">
        <v>618794</v>
      </c>
      <c r="F93" s="109">
        <v>10697</v>
      </c>
      <c r="G93" s="109">
        <v>0</v>
      </c>
      <c r="H93" s="110">
        <v>177</v>
      </c>
      <c r="I93" s="110">
        <v>177</v>
      </c>
      <c r="J93" s="110">
        <v>0</v>
      </c>
      <c r="K93" s="110">
        <v>0</v>
      </c>
      <c r="L93" s="110">
        <v>1</v>
      </c>
      <c r="M93" s="110">
        <v>0</v>
      </c>
      <c r="N93" s="110">
        <v>0</v>
      </c>
      <c r="O93" s="110">
        <v>0</v>
      </c>
      <c r="P93" s="111">
        <v>0</v>
      </c>
      <c r="Q93" s="111">
        <v>0</v>
      </c>
    </row>
    <row r="94" spans="1:17" s="21" customFormat="1" ht="71.25" x14ac:dyDescent="0.2">
      <c r="A94" s="38">
        <v>77</v>
      </c>
      <c r="B94" s="12">
        <v>131650</v>
      </c>
      <c r="C94" s="108" t="s">
        <v>195</v>
      </c>
      <c r="D94" s="108" t="s">
        <v>124</v>
      </c>
      <c r="E94" s="109">
        <v>59832</v>
      </c>
      <c r="F94" s="109">
        <v>59832</v>
      </c>
      <c r="G94" s="109">
        <v>12355.54</v>
      </c>
      <c r="H94" s="110">
        <v>17</v>
      </c>
      <c r="I94" s="110">
        <v>17</v>
      </c>
      <c r="J94" s="110">
        <v>0</v>
      </c>
      <c r="K94" s="110">
        <v>17</v>
      </c>
      <c r="L94" s="110">
        <v>0</v>
      </c>
      <c r="M94" s="110">
        <v>0</v>
      </c>
      <c r="N94" s="110">
        <v>0</v>
      </c>
      <c r="O94" s="110">
        <v>0</v>
      </c>
      <c r="P94" s="111">
        <v>0</v>
      </c>
      <c r="Q94" s="111">
        <v>0</v>
      </c>
    </row>
    <row r="95" spans="1:17" s="21" customFormat="1" ht="57" x14ac:dyDescent="0.2">
      <c r="A95" s="38">
        <v>78</v>
      </c>
      <c r="B95" s="12">
        <v>131659</v>
      </c>
      <c r="C95" s="108" t="s">
        <v>196</v>
      </c>
      <c r="D95" s="108" t="s">
        <v>124</v>
      </c>
      <c r="E95" s="109">
        <v>338909</v>
      </c>
      <c r="F95" s="109">
        <v>338909</v>
      </c>
      <c r="G95" s="109">
        <v>249247.75</v>
      </c>
      <c r="H95" s="110">
        <v>102</v>
      </c>
      <c r="I95" s="110">
        <v>102</v>
      </c>
      <c r="J95" s="110">
        <v>0</v>
      </c>
      <c r="K95" s="110">
        <v>97</v>
      </c>
      <c r="L95" s="110">
        <v>0</v>
      </c>
      <c r="M95" s="110">
        <v>0</v>
      </c>
      <c r="N95" s="110">
        <v>0</v>
      </c>
      <c r="O95" s="110">
        <v>0</v>
      </c>
      <c r="P95" s="111">
        <v>0</v>
      </c>
      <c r="Q95" s="111">
        <v>0</v>
      </c>
    </row>
    <row r="96" spans="1:17" s="21" customFormat="1" ht="57" x14ac:dyDescent="0.2">
      <c r="A96" s="38">
        <v>79</v>
      </c>
      <c r="B96" s="12">
        <v>131667</v>
      </c>
      <c r="C96" s="108" t="s">
        <v>197</v>
      </c>
      <c r="D96" s="108" t="s">
        <v>124</v>
      </c>
      <c r="E96" s="109">
        <v>148930</v>
      </c>
      <c r="F96" s="109">
        <v>148930</v>
      </c>
      <c r="G96" s="109">
        <v>9500.0400000000009</v>
      </c>
      <c r="H96" s="110">
        <v>43</v>
      </c>
      <c r="I96" s="110">
        <v>43</v>
      </c>
      <c r="J96" s="110">
        <v>0</v>
      </c>
      <c r="K96" s="110">
        <v>0</v>
      </c>
      <c r="L96" s="110">
        <v>1</v>
      </c>
      <c r="M96" s="110">
        <v>0</v>
      </c>
      <c r="N96" s="110">
        <v>0</v>
      </c>
      <c r="O96" s="110">
        <v>0</v>
      </c>
      <c r="P96" s="111">
        <v>0</v>
      </c>
      <c r="Q96" s="111">
        <v>0</v>
      </c>
    </row>
    <row r="97" spans="1:17" s="21" customFormat="1" ht="71.25" x14ac:dyDescent="0.2">
      <c r="A97" s="38">
        <v>80</v>
      </c>
      <c r="B97" s="12">
        <v>132580</v>
      </c>
      <c r="C97" s="108" t="s">
        <v>198</v>
      </c>
      <c r="D97" s="108" t="s">
        <v>124</v>
      </c>
      <c r="E97" s="109">
        <v>312941</v>
      </c>
      <c r="F97" s="109">
        <v>23349</v>
      </c>
      <c r="G97" s="109">
        <v>0</v>
      </c>
      <c r="H97" s="110">
        <v>89</v>
      </c>
      <c r="I97" s="110">
        <v>89</v>
      </c>
      <c r="J97" s="110">
        <v>0</v>
      </c>
      <c r="K97" s="110">
        <v>0</v>
      </c>
      <c r="L97" s="110">
        <v>1</v>
      </c>
      <c r="M97" s="110">
        <v>0</v>
      </c>
      <c r="N97" s="110">
        <v>0</v>
      </c>
      <c r="O97" s="110">
        <v>0</v>
      </c>
      <c r="P97" s="111">
        <v>0</v>
      </c>
      <c r="Q97" s="111">
        <v>0</v>
      </c>
    </row>
    <row r="98" spans="1:17" s="21" customFormat="1" ht="85.5" x14ac:dyDescent="0.2">
      <c r="A98" s="38">
        <v>81</v>
      </c>
      <c r="B98" s="12">
        <v>132690</v>
      </c>
      <c r="C98" s="108" t="s">
        <v>199</v>
      </c>
      <c r="D98" s="108" t="s">
        <v>124</v>
      </c>
      <c r="E98" s="109">
        <v>220109</v>
      </c>
      <c r="F98" s="109">
        <v>220109</v>
      </c>
      <c r="G98" s="109">
        <v>1325.36</v>
      </c>
      <c r="H98" s="110">
        <v>603</v>
      </c>
      <c r="I98" s="110">
        <v>603</v>
      </c>
      <c r="J98" s="110">
        <v>0</v>
      </c>
      <c r="K98" s="110">
        <v>603</v>
      </c>
      <c r="L98" s="110">
        <v>0</v>
      </c>
      <c r="M98" s="110">
        <v>0</v>
      </c>
      <c r="N98" s="110">
        <v>0</v>
      </c>
      <c r="O98" s="110">
        <v>0</v>
      </c>
      <c r="P98" s="111">
        <v>0</v>
      </c>
      <c r="Q98" s="111">
        <v>0</v>
      </c>
    </row>
    <row r="99" spans="1:17" s="21" customFormat="1" ht="57" x14ac:dyDescent="0.2">
      <c r="A99" s="38">
        <v>82</v>
      </c>
      <c r="B99" s="12">
        <v>132691</v>
      </c>
      <c r="C99" s="108" t="s">
        <v>200</v>
      </c>
      <c r="D99" s="108" t="s">
        <v>124</v>
      </c>
      <c r="E99" s="109">
        <v>353095</v>
      </c>
      <c r="F99" s="109">
        <v>353095</v>
      </c>
      <c r="G99" s="109">
        <v>1538.14</v>
      </c>
      <c r="H99" s="110">
        <v>101</v>
      </c>
      <c r="I99" s="110">
        <v>101</v>
      </c>
      <c r="J99" s="110">
        <v>0</v>
      </c>
      <c r="K99" s="110">
        <v>101</v>
      </c>
      <c r="L99" s="110">
        <v>0</v>
      </c>
      <c r="M99" s="110">
        <v>0</v>
      </c>
      <c r="N99" s="110">
        <v>0</v>
      </c>
      <c r="O99" s="110">
        <v>0</v>
      </c>
      <c r="P99" s="111">
        <v>0</v>
      </c>
      <c r="Q99" s="111">
        <v>0</v>
      </c>
    </row>
    <row r="100" spans="1:17" s="21" customFormat="1" ht="85.5" x14ac:dyDescent="0.2">
      <c r="A100" s="38">
        <v>83</v>
      </c>
      <c r="B100" s="12">
        <v>132702</v>
      </c>
      <c r="C100" s="108" t="s">
        <v>201</v>
      </c>
      <c r="D100" s="108" t="s">
        <v>124</v>
      </c>
      <c r="E100" s="109">
        <v>105420</v>
      </c>
      <c r="F100" s="109">
        <v>105420</v>
      </c>
      <c r="G100" s="109">
        <v>3300</v>
      </c>
      <c r="H100" s="110">
        <v>30</v>
      </c>
      <c r="I100" s="110">
        <v>30</v>
      </c>
      <c r="J100" s="110">
        <v>0</v>
      </c>
      <c r="K100" s="110">
        <v>30</v>
      </c>
      <c r="L100" s="110">
        <v>0</v>
      </c>
      <c r="M100" s="110">
        <v>0</v>
      </c>
      <c r="N100" s="110">
        <v>0</v>
      </c>
      <c r="O100" s="110">
        <v>0</v>
      </c>
      <c r="P100" s="111">
        <v>0</v>
      </c>
      <c r="Q100" s="111">
        <v>0</v>
      </c>
    </row>
    <row r="101" spans="1:17" s="21" customFormat="1" ht="71.25" x14ac:dyDescent="0.2">
      <c r="A101" s="38">
        <v>84</v>
      </c>
      <c r="B101" s="12">
        <v>132704</v>
      </c>
      <c r="C101" s="108" t="s">
        <v>202</v>
      </c>
      <c r="D101" s="108" t="s">
        <v>124</v>
      </c>
      <c r="E101" s="109">
        <v>109100</v>
      </c>
      <c r="F101" s="109">
        <v>109100</v>
      </c>
      <c r="G101" s="109">
        <v>4620</v>
      </c>
      <c r="H101" s="110">
        <v>31</v>
      </c>
      <c r="I101" s="110">
        <v>31</v>
      </c>
      <c r="J101" s="110">
        <v>0</v>
      </c>
      <c r="K101" s="110">
        <v>0</v>
      </c>
      <c r="L101" s="110">
        <v>1</v>
      </c>
      <c r="M101" s="110">
        <v>0</v>
      </c>
      <c r="N101" s="110">
        <v>0</v>
      </c>
      <c r="O101" s="110">
        <v>0</v>
      </c>
      <c r="P101" s="111">
        <v>0</v>
      </c>
      <c r="Q101" s="111">
        <v>0</v>
      </c>
    </row>
    <row r="102" spans="1:17" s="21" customFormat="1" ht="71.25" x14ac:dyDescent="0.2">
      <c r="A102" s="38">
        <v>85</v>
      </c>
      <c r="B102" s="12">
        <v>132705</v>
      </c>
      <c r="C102" s="108" t="s">
        <v>203</v>
      </c>
      <c r="D102" s="108" t="s">
        <v>124</v>
      </c>
      <c r="E102" s="109">
        <v>38935</v>
      </c>
      <c r="F102" s="109">
        <v>38935</v>
      </c>
      <c r="G102" s="109">
        <v>3300</v>
      </c>
      <c r="H102" s="110">
        <v>11</v>
      </c>
      <c r="I102" s="110">
        <v>11</v>
      </c>
      <c r="J102" s="110">
        <v>0</v>
      </c>
      <c r="K102" s="110">
        <v>0</v>
      </c>
      <c r="L102" s="110">
        <v>11</v>
      </c>
      <c r="M102" s="110">
        <v>0</v>
      </c>
      <c r="N102" s="110">
        <v>0</v>
      </c>
      <c r="O102" s="110">
        <v>0</v>
      </c>
      <c r="P102" s="111">
        <v>0</v>
      </c>
      <c r="Q102" s="111">
        <v>0</v>
      </c>
    </row>
    <row r="103" spans="1:17" s="21" customFormat="1" ht="71.25" x14ac:dyDescent="0.2">
      <c r="A103" s="38">
        <v>86</v>
      </c>
      <c r="B103" s="12">
        <v>132707</v>
      </c>
      <c r="C103" s="108" t="s">
        <v>204</v>
      </c>
      <c r="D103" s="108" t="s">
        <v>124</v>
      </c>
      <c r="E103" s="109">
        <v>48579</v>
      </c>
      <c r="F103" s="109">
        <v>48579</v>
      </c>
      <c r="G103" s="109">
        <v>6400</v>
      </c>
      <c r="H103" s="110">
        <v>14</v>
      </c>
      <c r="I103" s="110">
        <v>14</v>
      </c>
      <c r="J103" s="110">
        <v>0</v>
      </c>
      <c r="K103" s="110">
        <v>0</v>
      </c>
      <c r="L103" s="110">
        <v>14</v>
      </c>
      <c r="M103" s="110">
        <v>0</v>
      </c>
      <c r="N103" s="110">
        <v>0</v>
      </c>
      <c r="O103" s="110">
        <v>0</v>
      </c>
      <c r="P103" s="111">
        <v>0</v>
      </c>
      <c r="Q103" s="111">
        <v>0</v>
      </c>
    </row>
    <row r="104" spans="1:17" s="21" customFormat="1" ht="71.25" x14ac:dyDescent="0.2">
      <c r="A104" s="38">
        <v>87</v>
      </c>
      <c r="B104" s="12">
        <v>132709</v>
      </c>
      <c r="C104" s="108" t="s">
        <v>205</v>
      </c>
      <c r="D104" s="108" t="s">
        <v>124</v>
      </c>
      <c r="E104" s="109">
        <v>197171</v>
      </c>
      <c r="F104" s="109">
        <v>197171</v>
      </c>
      <c r="G104" s="109">
        <v>58233.54</v>
      </c>
      <c r="H104" s="110">
        <v>57</v>
      </c>
      <c r="I104" s="110">
        <v>57</v>
      </c>
      <c r="J104" s="110">
        <v>0</v>
      </c>
      <c r="K104" s="110">
        <v>0</v>
      </c>
      <c r="L104" s="110">
        <v>1</v>
      </c>
      <c r="M104" s="110">
        <v>0</v>
      </c>
      <c r="N104" s="110">
        <v>0</v>
      </c>
      <c r="O104" s="110">
        <v>0</v>
      </c>
      <c r="P104" s="111">
        <v>0</v>
      </c>
      <c r="Q104" s="111">
        <v>0</v>
      </c>
    </row>
    <row r="105" spans="1:17" s="21" customFormat="1" ht="71.25" x14ac:dyDescent="0.2">
      <c r="A105" s="38">
        <v>88</v>
      </c>
      <c r="B105" s="12">
        <v>132710</v>
      </c>
      <c r="C105" s="108" t="s">
        <v>206</v>
      </c>
      <c r="D105" s="108" t="s">
        <v>124</v>
      </c>
      <c r="E105" s="109">
        <v>807432</v>
      </c>
      <c r="F105" s="109">
        <v>103089</v>
      </c>
      <c r="G105" s="109">
        <v>103088.7</v>
      </c>
      <c r="H105" s="110">
        <v>232</v>
      </c>
      <c r="I105" s="110">
        <v>232</v>
      </c>
      <c r="J105" s="110">
        <v>0</v>
      </c>
      <c r="K105" s="110">
        <v>0</v>
      </c>
      <c r="L105" s="110">
        <v>1</v>
      </c>
      <c r="M105" s="110">
        <v>0</v>
      </c>
      <c r="N105" s="110">
        <v>0</v>
      </c>
      <c r="O105" s="110">
        <v>0</v>
      </c>
      <c r="P105" s="111">
        <v>0</v>
      </c>
      <c r="Q105" s="111">
        <v>0</v>
      </c>
    </row>
    <row r="106" spans="1:17" s="21" customFormat="1" ht="57" x14ac:dyDescent="0.2">
      <c r="A106" s="38">
        <v>89</v>
      </c>
      <c r="B106" s="12">
        <v>132716</v>
      </c>
      <c r="C106" s="108" t="s">
        <v>207</v>
      </c>
      <c r="D106" s="108" t="s">
        <v>124</v>
      </c>
      <c r="E106" s="109">
        <v>217213</v>
      </c>
      <c r="F106" s="109">
        <v>217213</v>
      </c>
      <c r="G106" s="109">
        <v>0</v>
      </c>
      <c r="H106" s="110">
        <v>63</v>
      </c>
      <c r="I106" s="110">
        <v>63</v>
      </c>
      <c r="J106" s="110">
        <v>0</v>
      </c>
      <c r="K106" s="110">
        <v>0</v>
      </c>
      <c r="L106" s="110">
        <v>0</v>
      </c>
      <c r="M106" s="110">
        <v>0</v>
      </c>
      <c r="N106" s="110">
        <v>58.83</v>
      </c>
      <c r="O106" s="110">
        <v>0</v>
      </c>
      <c r="P106" s="111">
        <v>3.17</v>
      </c>
      <c r="Q106" s="111">
        <v>0</v>
      </c>
    </row>
    <row r="107" spans="1:17" s="21" customFormat="1" ht="57" x14ac:dyDescent="0.2">
      <c r="A107" s="38">
        <v>90</v>
      </c>
      <c r="B107" s="12">
        <v>133256</v>
      </c>
      <c r="C107" s="108" t="s">
        <v>208</v>
      </c>
      <c r="D107" s="108" t="s">
        <v>124</v>
      </c>
      <c r="E107" s="109">
        <v>0</v>
      </c>
      <c r="F107" s="109">
        <v>51737</v>
      </c>
      <c r="G107" s="109">
        <v>51736.15</v>
      </c>
      <c r="H107" s="110">
        <v>486</v>
      </c>
      <c r="I107" s="110">
        <v>1</v>
      </c>
      <c r="J107" s="110">
        <v>0</v>
      </c>
      <c r="K107" s="110">
        <v>0</v>
      </c>
      <c r="L107" s="110">
        <v>1</v>
      </c>
      <c r="M107" s="110">
        <v>0</v>
      </c>
      <c r="N107" s="110">
        <v>0</v>
      </c>
      <c r="O107" s="110">
        <v>0</v>
      </c>
      <c r="P107" s="111">
        <v>0</v>
      </c>
      <c r="Q107" s="111">
        <v>0</v>
      </c>
    </row>
    <row r="108" spans="1:17" s="21" customFormat="1" ht="71.25" x14ac:dyDescent="0.2">
      <c r="A108" s="38">
        <v>91</v>
      </c>
      <c r="B108" s="12">
        <v>132725</v>
      </c>
      <c r="C108" s="108" t="s">
        <v>209</v>
      </c>
      <c r="D108" s="108" t="s">
        <v>124</v>
      </c>
      <c r="E108" s="109">
        <v>204827</v>
      </c>
      <c r="F108" s="109">
        <v>204827</v>
      </c>
      <c r="G108" s="109">
        <v>0</v>
      </c>
      <c r="H108" s="110">
        <v>58</v>
      </c>
      <c r="I108" s="110">
        <v>58</v>
      </c>
      <c r="J108" s="110">
        <v>0</v>
      </c>
      <c r="K108" s="110">
        <v>0</v>
      </c>
      <c r="L108" s="110">
        <v>0</v>
      </c>
      <c r="M108" s="110">
        <v>0</v>
      </c>
      <c r="N108" s="110">
        <v>59</v>
      </c>
      <c r="O108" s="110">
        <v>0</v>
      </c>
      <c r="P108" s="111">
        <v>0</v>
      </c>
      <c r="Q108" s="111">
        <v>0</v>
      </c>
    </row>
    <row r="109" spans="1:17" s="21" customFormat="1" ht="85.5" x14ac:dyDescent="0.2">
      <c r="A109" s="38">
        <v>92</v>
      </c>
      <c r="B109" s="12">
        <v>132727</v>
      </c>
      <c r="C109" s="108" t="s">
        <v>210</v>
      </c>
      <c r="D109" s="108" t="s">
        <v>124</v>
      </c>
      <c r="E109" s="109">
        <v>564455</v>
      </c>
      <c r="F109" s="109">
        <v>564455</v>
      </c>
      <c r="G109" s="109">
        <v>4018.97</v>
      </c>
      <c r="H109" s="110">
        <v>161</v>
      </c>
      <c r="I109" s="110">
        <v>161</v>
      </c>
      <c r="J109" s="110">
        <v>0</v>
      </c>
      <c r="K109" s="110">
        <v>161</v>
      </c>
      <c r="L109" s="110">
        <v>0</v>
      </c>
      <c r="M109" s="110">
        <v>0</v>
      </c>
      <c r="N109" s="110">
        <v>0</v>
      </c>
      <c r="O109" s="110">
        <v>0</v>
      </c>
      <c r="P109" s="111">
        <v>0</v>
      </c>
      <c r="Q109" s="111">
        <v>0</v>
      </c>
    </row>
    <row r="110" spans="1:17" s="21" customFormat="1" ht="57" x14ac:dyDescent="0.2">
      <c r="A110" s="38">
        <v>93</v>
      </c>
      <c r="B110" s="12">
        <v>132728</v>
      </c>
      <c r="C110" s="108" t="s">
        <v>211</v>
      </c>
      <c r="D110" s="108" t="s">
        <v>124</v>
      </c>
      <c r="E110" s="109">
        <v>207318</v>
      </c>
      <c r="F110" s="109">
        <v>207318</v>
      </c>
      <c r="G110" s="109">
        <v>2197.0700000000002</v>
      </c>
      <c r="H110" s="110">
        <v>59</v>
      </c>
      <c r="I110" s="110">
        <v>59</v>
      </c>
      <c r="J110" s="110">
        <v>0</v>
      </c>
      <c r="K110" s="110">
        <v>59</v>
      </c>
      <c r="L110" s="110">
        <v>0</v>
      </c>
      <c r="M110" s="110">
        <v>0</v>
      </c>
      <c r="N110" s="110">
        <v>0</v>
      </c>
      <c r="O110" s="110">
        <v>0</v>
      </c>
      <c r="P110" s="111">
        <v>0</v>
      </c>
      <c r="Q110" s="111">
        <v>0</v>
      </c>
    </row>
    <row r="111" spans="1:17" s="21" customFormat="1" ht="71.25" x14ac:dyDescent="0.2">
      <c r="A111" s="38">
        <v>94</v>
      </c>
      <c r="B111" s="12">
        <v>132732</v>
      </c>
      <c r="C111" s="108" t="s">
        <v>212</v>
      </c>
      <c r="D111" s="108" t="s">
        <v>124</v>
      </c>
      <c r="E111" s="109">
        <v>1948009</v>
      </c>
      <c r="F111" s="109">
        <v>1948009</v>
      </c>
      <c r="G111" s="109">
        <v>0</v>
      </c>
      <c r="H111" s="110">
        <v>556</v>
      </c>
      <c r="I111" s="110">
        <v>556</v>
      </c>
      <c r="J111" s="110">
        <v>0</v>
      </c>
      <c r="K111" s="110">
        <v>0</v>
      </c>
      <c r="L111" s="110">
        <v>0</v>
      </c>
      <c r="M111" s="110">
        <v>0</v>
      </c>
      <c r="N111" s="110">
        <v>150.59</v>
      </c>
      <c r="O111" s="110">
        <v>0</v>
      </c>
      <c r="P111" s="111">
        <v>0</v>
      </c>
      <c r="Q111" s="111">
        <v>0</v>
      </c>
    </row>
    <row r="112" spans="1:17" s="21" customFormat="1" ht="71.25" x14ac:dyDescent="0.2">
      <c r="A112" s="38">
        <v>95</v>
      </c>
      <c r="B112" s="12">
        <v>133243</v>
      </c>
      <c r="C112" s="108" t="s">
        <v>213</v>
      </c>
      <c r="D112" s="108" t="s">
        <v>124</v>
      </c>
      <c r="E112" s="109">
        <v>228377</v>
      </c>
      <c r="F112" s="109">
        <v>228377</v>
      </c>
      <c r="G112" s="109">
        <v>0</v>
      </c>
      <c r="H112" s="110">
        <v>65</v>
      </c>
      <c r="I112" s="110">
        <v>65</v>
      </c>
      <c r="J112" s="110">
        <v>0</v>
      </c>
      <c r="K112" s="110">
        <v>65</v>
      </c>
      <c r="L112" s="110">
        <v>0</v>
      </c>
      <c r="M112" s="110">
        <v>0</v>
      </c>
      <c r="N112" s="110">
        <v>0</v>
      </c>
      <c r="O112" s="110">
        <v>0</v>
      </c>
      <c r="P112" s="111">
        <v>0</v>
      </c>
      <c r="Q112" s="111">
        <v>0</v>
      </c>
    </row>
    <row r="113" spans="1:17" s="21" customFormat="1" ht="114" x14ac:dyDescent="0.2">
      <c r="A113" s="38">
        <v>96</v>
      </c>
      <c r="B113" s="12">
        <v>133287</v>
      </c>
      <c r="C113" s="108" t="s">
        <v>214</v>
      </c>
      <c r="D113" s="108" t="s">
        <v>124</v>
      </c>
      <c r="E113" s="109">
        <v>111833</v>
      </c>
      <c r="F113" s="109">
        <v>111833</v>
      </c>
      <c r="G113" s="109">
        <v>1821.43</v>
      </c>
      <c r="H113" s="110">
        <v>32</v>
      </c>
      <c r="I113" s="110">
        <v>32</v>
      </c>
      <c r="J113" s="110">
        <v>0</v>
      </c>
      <c r="K113" s="110">
        <v>32</v>
      </c>
      <c r="L113" s="110">
        <v>0</v>
      </c>
      <c r="M113" s="110">
        <v>0</v>
      </c>
      <c r="N113" s="110">
        <v>0</v>
      </c>
      <c r="O113" s="110">
        <v>0</v>
      </c>
      <c r="P113" s="111">
        <v>0</v>
      </c>
      <c r="Q113" s="111">
        <v>0</v>
      </c>
    </row>
    <row r="114" spans="1:17" s="21" customFormat="1" ht="71.25" x14ac:dyDescent="0.2">
      <c r="A114" s="38">
        <v>97</v>
      </c>
      <c r="B114" s="12">
        <v>133378</v>
      </c>
      <c r="C114" s="108" t="s">
        <v>215</v>
      </c>
      <c r="D114" s="108" t="s">
        <v>124</v>
      </c>
      <c r="E114" s="109">
        <v>68160</v>
      </c>
      <c r="F114" s="109">
        <v>68160</v>
      </c>
      <c r="G114" s="109">
        <v>0</v>
      </c>
      <c r="H114" s="110">
        <v>20</v>
      </c>
      <c r="I114" s="110">
        <v>20</v>
      </c>
      <c r="J114" s="110">
        <v>0</v>
      </c>
      <c r="K114" s="110">
        <v>0</v>
      </c>
      <c r="L114" s="110">
        <v>0</v>
      </c>
      <c r="M114" s="110">
        <v>0</v>
      </c>
      <c r="N114" s="110">
        <v>17.91</v>
      </c>
      <c r="O114" s="110">
        <v>0</v>
      </c>
      <c r="P114" s="111">
        <v>0</v>
      </c>
      <c r="Q114" s="111">
        <v>0</v>
      </c>
    </row>
    <row r="115" spans="1:17" s="21" customFormat="1" ht="57" x14ac:dyDescent="0.2">
      <c r="A115" s="38">
        <v>98</v>
      </c>
      <c r="B115" s="12">
        <v>133673</v>
      </c>
      <c r="C115" s="108" t="s">
        <v>216</v>
      </c>
      <c r="D115" s="108" t="s">
        <v>124</v>
      </c>
      <c r="E115" s="109">
        <v>1132582</v>
      </c>
      <c r="F115" s="109">
        <v>1033697</v>
      </c>
      <c r="G115" s="109">
        <v>327144.03999999998</v>
      </c>
      <c r="H115" s="110">
        <v>310</v>
      </c>
      <c r="I115" s="110">
        <v>310</v>
      </c>
      <c r="J115" s="110">
        <v>0</v>
      </c>
      <c r="K115" s="110">
        <v>55</v>
      </c>
      <c r="L115" s="110">
        <v>0</v>
      </c>
      <c r="M115" s="110">
        <v>0</v>
      </c>
      <c r="N115" s="110">
        <v>27.05</v>
      </c>
      <c r="O115" s="110">
        <v>0</v>
      </c>
      <c r="P115" s="111">
        <v>0</v>
      </c>
      <c r="Q115" s="111">
        <v>0</v>
      </c>
    </row>
    <row r="116" spans="1:17" s="21" customFormat="1" ht="85.5" x14ac:dyDescent="0.2">
      <c r="A116" s="38">
        <v>99</v>
      </c>
      <c r="B116" s="12">
        <v>133674</v>
      </c>
      <c r="C116" s="108" t="s">
        <v>217</v>
      </c>
      <c r="D116" s="108" t="s">
        <v>124</v>
      </c>
      <c r="E116" s="109">
        <v>503066</v>
      </c>
      <c r="F116" s="109">
        <v>191065</v>
      </c>
      <c r="G116" s="109">
        <v>0</v>
      </c>
      <c r="H116" s="110">
        <v>143</v>
      </c>
      <c r="I116" s="110">
        <v>143</v>
      </c>
      <c r="J116" s="110">
        <v>0</v>
      </c>
      <c r="K116" s="110">
        <v>108</v>
      </c>
      <c r="L116" s="110">
        <v>0</v>
      </c>
      <c r="M116" s="110">
        <v>0</v>
      </c>
      <c r="N116" s="110">
        <v>0</v>
      </c>
      <c r="O116" s="110">
        <v>0</v>
      </c>
      <c r="P116" s="111">
        <v>0</v>
      </c>
      <c r="Q116" s="111">
        <v>0</v>
      </c>
    </row>
    <row r="117" spans="1:17" s="21" customFormat="1" ht="71.25" x14ac:dyDescent="0.2">
      <c r="A117" s="38">
        <v>100</v>
      </c>
      <c r="B117" s="12">
        <v>133678</v>
      </c>
      <c r="C117" s="108" t="s">
        <v>218</v>
      </c>
      <c r="D117" s="108" t="s">
        <v>124</v>
      </c>
      <c r="E117" s="109">
        <v>84747</v>
      </c>
      <c r="F117" s="109">
        <v>36173</v>
      </c>
      <c r="G117" s="109">
        <v>0</v>
      </c>
      <c r="H117" s="110">
        <v>24</v>
      </c>
      <c r="I117" s="110">
        <v>24</v>
      </c>
      <c r="J117" s="110">
        <v>0</v>
      </c>
      <c r="K117" s="110">
        <v>21</v>
      </c>
      <c r="L117" s="110">
        <v>0</v>
      </c>
      <c r="M117" s="110">
        <v>0</v>
      </c>
      <c r="N117" s="110">
        <v>0.22</v>
      </c>
      <c r="O117" s="110">
        <v>0</v>
      </c>
      <c r="P117" s="111">
        <v>0</v>
      </c>
      <c r="Q117" s="111">
        <v>0</v>
      </c>
    </row>
    <row r="118" spans="1:17" s="21" customFormat="1" ht="57" x14ac:dyDescent="0.2">
      <c r="A118" s="38">
        <v>101</v>
      </c>
      <c r="B118" s="12">
        <v>135234</v>
      </c>
      <c r="C118" s="108" t="s">
        <v>219</v>
      </c>
      <c r="D118" s="108" t="s">
        <v>124</v>
      </c>
      <c r="E118" s="109">
        <v>572347</v>
      </c>
      <c r="F118" s="109">
        <v>45018</v>
      </c>
      <c r="G118" s="109">
        <v>0</v>
      </c>
      <c r="H118" s="110">
        <v>164</v>
      </c>
      <c r="I118" s="110">
        <v>164</v>
      </c>
      <c r="J118" s="110">
        <v>0</v>
      </c>
      <c r="K118" s="110">
        <v>164</v>
      </c>
      <c r="L118" s="110">
        <v>0</v>
      </c>
      <c r="M118" s="110">
        <v>0</v>
      </c>
      <c r="N118" s="110">
        <v>0</v>
      </c>
      <c r="O118" s="110">
        <v>0</v>
      </c>
      <c r="P118" s="111">
        <v>0</v>
      </c>
      <c r="Q118" s="111">
        <v>0</v>
      </c>
    </row>
    <row r="119" spans="1:17" s="21" customFormat="1" ht="71.25" x14ac:dyDescent="0.2">
      <c r="A119" s="38">
        <v>102</v>
      </c>
      <c r="B119" s="12">
        <v>138137</v>
      </c>
      <c r="C119" s="108" t="s">
        <v>220</v>
      </c>
      <c r="D119" s="108" t="s">
        <v>124</v>
      </c>
      <c r="E119" s="109">
        <v>1929057</v>
      </c>
      <c r="F119" s="109">
        <v>47961</v>
      </c>
      <c r="G119" s="109">
        <v>47960.71</v>
      </c>
      <c r="H119" s="110">
        <v>551</v>
      </c>
      <c r="I119" s="110">
        <v>551</v>
      </c>
      <c r="J119" s="110">
        <v>0</v>
      </c>
      <c r="K119" s="110">
        <v>551</v>
      </c>
      <c r="L119" s="110">
        <v>0</v>
      </c>
      <c r="M119" s="110">
        <v>0</v>
      </c>
      <c r="N119" s="110">
        <v>0</v>
      </c>
      <c r="O119" s="110">
        <v>0</v>
      </c>
      <c r="P119" s="111">
        <v>0</v>
      </c>
      <c r="Q119" s="111">
        <v>0</v>
      </c>
    </row>
    <row r="120" spans="1:17" s="21" customFormat="1" ht="42.75" x14ac:dyDescent="0.2">
      <c r="A120" s="38">
        <v>103</v>
      </c>
      <c r="B120" s="12">
        <v>138220</v>
      </c>
      <c r="C120" s="108" t="s">
        <v>221</v>
      </c>
      <c r="D120" s="108" t="s">
        <v>124</v>
      </c>
      <c r="E120" s="109">
        <v>2399503</v>
      </c>
      <c r="F120" s="109">
        <v>610912</v>
      </c>
      <c r="G120" s="109">
        <v>610909.31999999995</v>
      </c>
      <c r="H120" s="110">
        <v>686</v>
      </c>
      <c r="I120" s="110">
        <v>686</v>
      </c>
      <c r="J120" s="110">
        <v>0</v>
      </c>
      <c r="K120" s="110">
        <v>686</v>
      </c>
      <c r="L120" s="110">
        <v>0</v>
      </c>
      <c r="M120" s="110">
        <v>0</v>
      </c>
      <c r="N120" s="110">
        <v>0</v>
      </c>
      <c r="O120" s="110">
        <v>0</v>
      </c>
      <c r="P120" s="111">
        <v>0</v>
      </c>
      <c r="Q120" s="111">
        <v>0</v>
      </c>
    </row>
    <row r="121" spans="1:17" s="21" customFormat="1" ht="57" x14ac:dyDescent="0.2">
      <c r="A121" s="38">
        <v>104</v>
      </c>
      <c r="B121" s="12">
        <v>131684</v>
      </c>
      <c r="C121" s="108" t="s">
        <v>275</v>
      </c>
      <c r="D121" s="108" t="s">
        <v>124</v>
      </c>
      <c r="E121" s="109">
        <v>0</v>
      </c>
      <c r="F121" s="109">
        <v>36064</v>
      </c>
      <c r="G121" s="109">
        <v>0</v>
      </c>
      <c r="H121" s="110">
        <v>85</v>
      </c>
      <c r="I121" s="110">
        <v>1</v>
      </c>
      <c r="J121" s="110">
        <v>0</v>
      </c>
      <c r="K121" s="110">
        <v>0</v>
      </c>
      <c r="L121" s="110">
        <v>0</v>
      </c>
      <c r="M121" s="110">
        <v>0</v>
      </c>
      <c r="N121" s="110">
        <v>9.01</v>
      </c>
      <c r="O121" s="110">
        <v>0</v>
      </c>
      <c r="P121" s="111">
        <v>0.25</v>
      </c>
      <c r="Q121" s="111">
        <v>0</v>
      </c>
    </row>
    <row r="122" spans="1:17" s="21" customFormat="1" ht="57" x14ac:dyDescent="0.2">
      <c r="A122" s="38">
        <v>105</v>
      </c>
      <c r="B122" s="12">
        <v>131686</v>
      </c>
      <c r="C122" s="108" t="s">
        <v>276</v>
      </c>
      <c r="D122" s="108" t="s">
        <v>124</v>
      </c>
      <c r="E122" s="109">
        <v>0</v>
      </c>
      <c r="F122" s="109">
        <v>43261</v>
      </c>
      <c r="G122" s="109">
        <v>0</v>
      </c>
      <c r="H122" s="110">
        <v>145</v>
      </c>
      <c r="I122" s="110">
        <v>12</v>
      </c>
      <c r="J122" s="110">
        <v>0</v>
      </c>
      <c r="K122" s="110">
        <v>0</v>
      </c>
      <c r="L122" s="110">
        <v>0</v>
      </c>
      <c r="M122" s="110">
        <v>0</v>
      </c>
      <c r="N122" s="110">
        <v>11.18</v>
      </c>
      <c r="O122" s="110">
        <v>0</v>
      </c>
      <c r="P122" s="111">
        <v>0.18</v>
      </c>
      <c r="Q122" s="111">
        <v>0</v>
      </c>
    </row>
    <row r="123" spans="1:17" s="21" customFormat="1" ht="57" x14ac:dyDescent="0.2">
      <c r="A123" s="38">
        <v>106</v>
      </c>
      <c r="B123" s="12">
        <v>131699</v>
      </c>
      <c r="C123" s="108" t="s">
        <v>277</v>
      </c>
      <c r="D123" s="108" t="s">
        <v>124</v>
      </c>
      <c r="E123" s="109">
        <v>0</v>
      </c>
      <c r="F123" s="109">
        <v>318639</v>
      </c>
      <c r="G123" s="109">
        <v>0</v>
      </c>
      <c r="H123" s="110">
        <v>249</v>
      </c>
      <c r="I123" s="110">
        <v>91.04</v>
      </c>
      <c r="J123" s="110">
        <v>0</v>
      </c>
      <c r="K123" s="110">
        <v>0</v>
      </c>
      <c r="L123" s="110">
        <v>0</v>
      </c>
      <c r="M123" s="110">
        <v>0</v>
      </c>
      <c r="N123" s="110">
        <v>82.41</v>
      </c>
      <c r="O123" s="110">
        <v>0</v>
      </c>
      <c r="P123" s="111">
        <v>0</v>
      </c>
      <c r="Q123" s="111">
        <v>0</v>
      </c>
    </row>
    <row r="124" spans="1:17" s="21" customFormat="1" ht="57" x14ac:dyDescent="0.2">
      <c r="A124" s="38">
        <v>107</v>
      </c>
      <c r="B124" s="12">
        <v>132563</v>
      </c>
      <c r="C124" s="108" t="s">
        <v>278</v>
      </c>
      <c r="D124" s="108" t="s">
        <v>124</v>
      </c>
      <c r="E124" s="109">
        <v>0</v>
      </c>
      <c r="F124" s="109">
        <v>229025</v>
      </c>
      <c r="G124" s="109">
        <v>185031.69</v>
      </c>
      <c r="H124" s="110">
        <v>648</v>
      </c>
      <c r="I124" s="110">
        <v>65.44</v>
      </c>
      <c r="J124" s="110">
        <v>0</v>
      </c>
      <c r="K124" s="110">
        <v>0</v>
      </c>
      <c r="L124" s="110">
        <v>0</v>
      </c>
      <c r="M124" s="110">
        <v>0</v>
      </c>
      <c r="N124" s="110">
        <v>63.24</v>
      </c>
      <c r="O124" s="110">
        <v>2.2000000000000002</v>
      </c>
      <c r="P124" s="111">
        <v>0</v>
      </c>
      <c r="Q124" s="111">
        <v>0</v>
      </c>
    </row>
    <row r="125" spans="1:17" s="21" customFormat="1" ht="57" x14ac:dyDescent="0.2">
      <c r="A125" s="38">
        <v>108</v>
      </c>
      <c r="B125" s="12">
        <v>132575</v>
      </c>
      <c r="C125" s="108" t="s">
        <v>279</v>
      </c>
      <c r="D125" s="108" t="s">
        <v>124</v>
      </c>
      <c r="E125" s="109">
        <v>0</v>
      </c>
      <c r="F125" s="109">
        <v>20287</v>
      </c>
      <c r="G125" s="109">
        <v>0</v>
      </c>
      <c r="H125" s="110">
        <v>118</v>
      </c>
      <c r="I125" s="110">
        <v>5.8</v>
      </c>
      <c r="J125" s="110">
        <v>0</v>
      </c>
      <c r="K125" s="110">
        <v>0</v>
      </c>
      <c r="L125" s="110">
        <v>0</v>
      </c>
      <c r="M125" s="110">
        <v>0</v>
      </c>
      <c r="N125" s="110">
        <v>5.8</v>
      </c>
      <c r="O125" s="110">
        <v>0</v>
      </c>
      <c r="P125" s="111">
        <v>0</v>
      </c>
      <c r="Q125" s="111">
        <v>0</v>
      </c>
    </row>
    <row r="126" spans="1:17" s="21" customFormat="1" ht="71.25" x14ac:dyDescent="0.2">
      <c r="A126" s="38">
        <v>109</v>
      </c>
      <c r="B126" s="12">
        <v>132697</v>
      </c>
      <c r="C126" s="108" t="s">
        <v>280</v>
      </c>
      <c r="D126" s="108" t="s">
        <v>124</v>
      </c>
      <c r="E126" s="109">
        <v>0</v>
      </c>
      <c r="F126" s="109">
        <v>10216</v>
      </c>
      <c r="G126" s="109">
        <v>0</v>
      </c>
      <c r="H126" s="110">
        <v>50</v>
      </c>
      <c r="I126" s="110">
        <v>2.92</v>
      </c>
      <c r="J126" s="110">
        <v>0</v>
      </c>
      <c r="K126" s="110">
        <v>0</v>
      </c>
      <c r="L126" s="110">
        <v>0</v>
      </c>
      <c r="M126" s="110">
        <v>0</v>
      </c>
      <c r="N126" s="110">
        <v>2.92</v>
      </c>
      <c r="O126" s="110">
        <v>0</v>
      </c>
      <c r="P126" s="111">
        <v>0</v>
      </c>
      <c r="Q126" s="111">
        <v>0</v>
      </c>
    </row>
    <row r="127" spans="1:17" s="21" customFormat="1" ht="71.25" x14ac:dyDescent="0.2">
      <c r="A127" s="38">
        <v>110</v>
      </c>
      <c r="B127" s="12">
        <v>132713</v>
      </c>
      <c r="C127" s="108" t="s">
        <v>281</v>
      </c>
      <c r="D127" s="108" t="s">
        <v>124</v>
      </c>
      <c r="E127" s="109">
        <v>0</v>
      </c>
      <c r="F127" s="109">
        <v>45482</v>
      </c>
      <c r="G127" s="109">
        <v>0</v>
      </c>
      <c r="H127" s="110">
        <v>341</v>
      </c>
      <c r="I127" s="110">
        <v>12.99</v>
      </c>
      <c r="J127" s="110">
        <v>0</v>
      </c>
      <c r="K127" s="110">
        <v>0</v>
      </c>
      <c r="L127" s="110">
        <v>0</v>
      </c>
      <c r="M127" s="110">
        <v>0</v>
      </c>
      <c r="N127" s="110">
        <v>12.74</v>
      </c>
      <c r="O127" s="110">
        <v>0</v>
      </c>
      <c r="P127" s="111">
        <v>0</v>
      </c>
      <c r="Q127" s="111">
        <v>0</v>
      </c>
    </row>
    <row r="128" spans="1:17" s="21" customFormat="1" ht="71.25" x14ac:dyDescent="0.2">
      <c r="A128" s="38">
        <v>111</v>
      </c>
      <c r="B128" s="12">
        <v>132714</v>
      </c>
      <c r="C128" s="108" t="s">
        <v>282</v>
      </c>
      <c r="D128" s="108" t="s">
        <v>124</v>
      </c>
      <c r="E128" s="109">
        <v>0</v>
      </c>
      <c r="F128" s="109">
        <v>216157</v>
      </c>
      <c r="G128" s="109">
        <v>0</v>
      </c>
      <c r="H128" s="110">
        <v>143</v>
      </c>
      <c r="I128" s="110">
        <v>65.55</v>
      </c>
      <c r="J128" s="110">
        <v>0</v>
      </c>
      <c r="K128" s="110">
        <v>0</v>
      </c>
      <c r="L128" s="110">
        <v>0</v>
      </c>
      <c r="M128" s="110">
        <v>0</v>
      </c>
      <c r="N128" s="110">
        <v>49.99</v>
      </c>
      <c r="O128" s="110">
        <v>0</v>
      </c>
      <c r="P128" s="111">
        <v>14.66</v>
      </c>
      <c r="Q128" s="111">
        <v>0</v>
      </c>
    </row>
    <row r="129" spans="1:17" s="21" customFormat="1" ht="71.25" x14ac:dyDescent="0.2">
      <c r="A129" s="38">
        <v>112</v>
      </c>
      <c r="B129" s="12">
        <v>132718</v>
      </c>
      <c r="C129" s="108" t="s">
        <v>283</v>
      </c>
      <c r="D129" s="108" t="s">
        <v>124</v>
      </c>
      <c r="E129" s="109">
        <v>0</v>
      </c>
      <c r="F129" s="109">
        <v>67809</v>
      </c>
      <c r="G129" s="109">
        <v>0</v>
      </c>
      <c r="H129" s="110">
        <v>119</v>
      </c>
      <c r="I129" s="110">
        <v>19.79</v>
      </c>
      <c r="J129" s="110">
        <v>0</v>
      </c>
      <c r="K129" s="110">
        <v>0</v>
      </c>
      <c r="L129" s="110">
        <v>0</v>
      </c>
      <c r="M129" s="110">
        <v>0</v>
      </c>
      <c r="N129" s="110">
        <v>16.79</v>
      </c>
      <c r="O129" s="110">
        <v>0</v>
      </c>
      <c r="P129" s="111">
        <v>0</v>
      </c>
      <c r="Q129" s="111">
        <v>0</v>
      </c>
    </row>
    <row r="130" spans="1:17" s="21" customFormat="1" ht="57" x14ac:dyDescent="0.2">
      <c r="A130" s="38">
        <v>113</v>
      </c>
      <c r="B130" s="12">
        <v>132723</v>
      </c>
      <c r="C130" s="108" t="s">
        <v>284</v>
      </c>
      <c r="D130" s="108" t="s">
        <v>124</v>
      </c>
      <c r="E130" s="109">
        <v>0</v>
      </c>
      <c r="F130" s="109">
        <v>5651</v>
      </c>
      <c r="G130" s="109">
        <v>0</v>
      </c>
      <c r="H130" s="110">
        <v>266</v>
      </c>
      <c r="I130" s="110">
        <v>1.6</v>
      </c>
      <c r="J130" s="110">
        <v>0</v>
      </c>
      <c r="K130" s="110">
        <v>0</v>
      </c>
      <c r="L130" s="110">
        <v>0</v>
      </c>
      <c r="M130" s="110">
        <v>0</v>
      </c>
      <c r="N130" s="110">
        <v>1.6</v>
      </c>
      <c r="O130" s="110">
        <v>0</v>
      </c>
      <c r="P130" s="111">
        <v>0</v>
      </c>
      <c r="Q130" s="111">
        <v>0</v>
      </c>
    </row>
    <row r="131" spans="1:17" s="21" customFormat="1" ht="57" x14ac:dyDescent="0.2">
      <c r="A131" s="38">
        <v>114</v>
      </c>
      <c r="B131" s="12">
        <v>132809</v>
      </c>
      <c r="C131" s="108" t="s">
        <v>285</v>
      </c>
      <c r="D131" s="108" t="s">
        <v>124</v>
      </c>
      <c r="E131" s="109">
        <v>0</v>
      </c>
      <c r="F131" s="109">
        <v>19220</v>
      </c>
      <c r="G131" s="109">
        <v>0</v>
      </c>
      <c r="H131" s="110">
        <v>266</v>
      </c>
      <c r="I131" s="110">
        <v>5.49</v>
      </c>
      <c r="J131" s="110">
        <v>0</v>
      </c>
      <c r="K131" s="110">
        <v>0</v>
      </c>
      <c r="L131" s="110">
        <v>0</v>
      </c>
      <c r="M131" s="110">
        <v>0</v>
      </c>
      <c r="N131" s="110">
        <v>5.49</v>
      </c>
      <c r="O131" s="110">
        <v>0</v>
      </c>
      <c r="P131" s="111">
        <v>0</v>
      </c>
      <c r="Q131" s="111">
        <v>0</v>
      </c>
    </row>
    <row r="132" spans="1:17" s="21" customFormat="1" ht="57" x14ac:dyDescent="0.2">
      <c r="A132" s="38">
        <v>115</v>
      </c>
      <c r="B132" s="12">
        <v>133192</v>
      </c>
      <c r="C132" s="108" t="s">
        <v>286</v>
      </c>
      <c r="D132" s="108" t="s">
        <v>124</v>
      </c>
      <c r="E132" s="109">
        <v>0</v>
      </c>
      <c r="F132" s="109">
        <v>93270</v>
      </c>
      <c r="G132" s="109">
        <v>93270</v>
      </c>
      <c r="H132" s="110">
        <v>198</v>
      </c>
      <c r="I132" s="110">
        <v>100</v>
      </c>
      <c r="J132" s="110">
        <v>0</v>
      </c>
      <c r="K132" s="110">
        <v>0</v>
      </c>
      <c r="L132" s="110">
        <v>0</v>
      </c>
      <c r="M132" s="110">
        <v>0</v>
      </c>
      <c r="N132" s="110">
        <v>27</v>
      </c>
      <c r="O132" s="110">
        <v>0</v>
      </c>
      <c r="P132" s="111">
        <v>0</v>
      </c>
      <c r="Q132" s="111">
        <v>0</v>
      </c>
    </row>
    <row r="133" spans="1:17" s="21" customFormat="1" ht="57" x14ac:dyDescent="0.2">
      <c r="A133" s="38">
        <v>116</v>
      </c>
      <c r="B133" s="12">
        <v>133328</v>
      </c>
      <c r="C133" s="108" t="s">
        <v>287</v>
      </c>
      <c r="D133" s="108" t="s">
        <v>124</v>
      </c>
      <c r="E133" s="109">
        <v>0</v>
      </c>
      <c r="F133" s="109">
        <v>11625</v>
      </c>
      <c r="G133" s="109">
        <v>0</v>
      </c>
      <c r="H133" s="110">
        <v>52</v>
      </c>
      <c r="I133" s="110">
        <v>3.32</v>
      </c>
      <c r="J133" s="110">
        <v>0</v>
      </c>
      <c r="K133" s="110">
        <v>0</v>
      </c>
      <c r="L133" s="110">
        <v>0</v>
      </c>
      <c r="M133" s="110">
        <v>0</v>
      </c>
      <c r="N133" s="110">
        <v>3.18</v>
      </c>
      <c r="O133" s="110">
        <v>0</v>
      </c>
      <c r="P133" s="111">
        <v>0</v>
      </c>
      <c r="Q133" s="111">
        <v>0</v>
      </c>
    </row>
    <row r="134" spans="1:17" s="21" customFormat="1" ht="85.5" x14ac:dyDescent="0.2">
      <c r="A134" s="38">
        <v>117</v>
      </c>
      <c r="B134" s="12">
        <v>133333</v>
      </c>
      <c r="C134" s="108" t="s">
        <v>288</v>
      </c>
      <c r="D134" s="108" t="s">
        <v>124</v>
      </c>
      <c r="E134" s="109">
        <v>0</v>
      </c>
      <c r="F134" s="109">
        <v>21352</v>
      </c>
      <c r="G134" s="109">
        <v>0</v>
      </c>
      <c r="H134" s="110">
        <v>230</v>
      </c>
      <c r="I134" s="110">
        <v>491</v>
      </c>
      <c r="J134" s="110">
        <v>0</v>
      </c>
      <c r="K134" s="110">
        <v>0</v>
      </c>
      <c r="L134" s="110">
        <v>0</v>
      </c>
      <c r="M134" s="110">
        <v>0</v>
      </c>
      <c r="N134" s="110">
        <v>4.91</v>
      </c>
      <c r="O134" s="110">
        <v>0</v>
      </c>
      <c r="P134" s="111">
        <v>0</v>
      </c>
      <c r="Q134" s="111">
        <v>0</v>
      </c>
    </row>
    <row r="135" spans="1:17" s="21" customFormat="1" ht="57" x14ac:dyDescent="0.2">
      <c r="A135" s="38">
        <v>118</v>
      </c>
      <c r="B135" s="12">
        <v>133375</v>
      </c>
      <c r="C135" s="108" t="s">
        <v>289</v>
      </c>
      <c r="D135" s="108" t="s">
        <v>124</v>
      </c>
      <c r="E135" s="109">
        <v>0</v>
      </c>
      <c r="F135" s="109">
        <v>627849</v>
      </c>
      <c r="G135" s="109">
        <v>599824.19999999995</v>
      </c>
      <c r="H135" s="110">
        <v>431</v>
      </c>
      <c r="I135" s="110">
        <v>179.39</v>
      </c>
      <c r="J135" s="110">
        <v>0</v>
      </c>
      <c r="K135" s="110">
        <v>0</v>
      </c>
      <c r="L135" s="110">
        <v>0</v>
      </c>
      <c r="M135" s="110">
        <v>0</v>
      </c>
      <c r="N135" s="110">
        <v>168.89</v>
      </c>
      <c r="O135" s="110">
        <v>10.5</v>
      </c>
      <c r="P135" s="111">
        <v>0</v>
      </c>
      <c r="Q135" s="111">
        <v>0</v>
      </c>
    </row>
    <row r="136" spans="1:17" s="21" customFormat="1" ht="57" x14ac:dyDescent="0.2">
      <c r="A136" s="38">
        <v>119</v>
      </c>
      <c r="B136" s="12">
        <v>133657</v>
      </c>
      <c r="C136" s="108" t="s">
        <v>290</v>
      </c>
      <c r="D136" s="108" t="s">
        <v>124</v>
      </c>
      <c r="E136" s="109">
        <v>0</v>
      </c>
      <c r="F136" s="109">
        <v>3076886</v>
      </c>
      <c r="G136" s="109">
        <v>0</v>
      </c>
      <c r="H136" s="110">
        <v>386</v>
      </c>
      <c r="I136" s="110">
        <v>383</v>
      </c>
      <c r="J136" s="110">
        <v>0</v>
      </c>
      <c r="K136" s="110">
        <v>0</v>
      </c>
      <c r="L136" s="110">
        <v>0</v>
      </c>
      <c r="M136" s="110">
        <v>0</v>
      </c>
      <c r="N136" s="110">
        <v>265.74</v>
      </c>
      <c r="O136" s="110">
        <v>0</v>
      </c>
      <c r="P136" s="111">
        <v>0</v>
      </c>
      <c r="Q136" s="111">
        <v>0</v>
      </c>
    </row>
    <row r="137" spans="1:17" s="21" customFormat="1" ht="57" x14ac:dyDescent="0.2">
      <c r="A137" s="38">
        <v>120</v>
      </c>
      <c r="B137" s="12">
        <v>133663</v>
      </c>
      <c r="C137" s="108" t="s">
        <v>291</v>
      </c>
      <c r="D137" s="108" t="s">
        <v>124</v>
      </c>
      <c r="E137" s="109">
        <v>0</v>
      </c>
      <c r="F137" s="109">
        <v>1295965</v>
      </c>
      <c r="G137" s="109">
        <v>0</v>
      </c>
      <c r="H137" s="110">
        <v>294</v>
      </c>
      <c r="I137" s="110">
        <v>292</v>
      </c>
      <c r="J137" s="110">
        <v>0</v>
      </c>
      <c r="K137" s="110">
        <v>0</v>
      </c>
      <c r="L137" s="110">
        <v>0</v>
      </c>
      <c r="M137" s="110">
        <v>0</v>
      </c>
      <c r="N137" s="110">
        <v>74.739999999999995</v>
      </c>
      <c r="O137" s="110">
        <v>0</v>
      </c>
      <c r="P137" s="111">
        <v>0</v>
      </c>
      <c r="Q137" s="111">
        <v>0</v>
      </c>
    </row>
    <row r="138" spans="1:17" s="21" customFormat="1" ht="57" x14ac:dyDescent="0.2">
      <c r="A138" s="38">
        <v>121</v>
      </c>
      <c r="B138" s="12">
        <v>133671</v>
      </c>
      <c r="C138" s="108" t="s">
        <v>292</v>
      </c>
      <c r="D138" s="108" t="s">
        <v>124</v>
      </c>
      <c r="E138" s="109">
        <v>0</v>
      </c>
      <c r="F138" s="109">
        <v>2894717</v>
      </c>
      <c r="G138" s="109">
        <v>0</v>
      </c>
      <c r="H138" s="110">
        <v>936</v>
      </c>
      <c r="I138" s="110">
        <v>927</v>
      </c>
      <c r="J138" s="110">
        <v>0</v>
      </c>
      <c r="K138" s="110">
        <v>0</v>
      </c>
      <c r="L138" s="110">
        <v>0</v>
      </c>
      <c r="M138" s="110">
        <v>0</v>
      </c>
      <c r="N138" s="110">
        <v>46.67</v>
      </c>
      <c r="O138" s="110">
        <v>0</v>
      </c>
      <c r="P138" s="111">
        <v>0</v>
      </c>
      <c r="Q138" s="111">
        <v>0</v>
      </c>
    </row>
    <row r="139" spans="1:17" s="21" customFormat="1" ht="85.5" x14ac:dyDescent="0.2">
      <c r="A139" s="38">
        <v>122</v>
      </c>
      <c r="B139" s="12">
        <v>137817</v>
      </c>
      <c r="C139" s="108" t="s">
        <v>293</v>
      </c>
      <c r="D139" s="108" t="s">
        <v>124</v>
      </c>
      <c r="E139" s="109">
        <v>0</v>
      </c>
      <c r="F139" s="109">
        <v>1972549</v>
      </c>
      <c r="G139" s="109">
        <v>0</v>
      </c>
      <c r="H139" s="110">
        <v>639</v>
      </c>
      <c r="I139" s="110">
        <v>578.67999999999995</v>
      </c>
      <c r="J139" s="110">
        <v>0</v>
      </c>
      <c r="K139" s="110">
        <v>0</v>
      </c>
      <c r="L139" s="110">
        <v>0</v>
      </c>
      <c r="M139" s="110">
        <v>0</v>
      </c>
      <c r="N139" s="110">
        <v>40.590000000000003</v>
      </c>
      <c r="O139" s="110">
        <v>0</v>
      </c>
      <c r="P139" s="111">
        <v>2.63</v>
      </c>
      <c r="Q139" s="111">
        <v>0</v>
      </c>
    </row>
    <row r="140" spans="1:17" s="21" customFormat="1" ht="57" x14ac:dyDescent="0.2">
      <c r="A140" s="38">
        <v>123</v>
      </c>
      <c r="B140" s="12">
        <v>138235</v>
      </c>
      <c r="C140" s="108" t="s">
        <v>294</v>
      </c>
      <c r="D140" s="108" t="s">
        <v>124</v>
      </c>
      <c r="E140" s="109">
        <v>0</v>
      </c>
      <c r="F140" s="109">
        <v>1670</v>
      </c>
      <c r="G140" s="109">
        <v>0</v>
      </c>
      <c r="H140" s="110">
        <v>44</v>
      </c>
      <c r="I140" s="110">
        <v>1</v>
      </c>
      <c r="J140" s="110">
        <v>0</v>
      </c>
      <c r="K140" s="110">
        <v>0</v>
      </c>
      <c r="L140" s="110">
        <v>0</v>
      </c>
      <c r="M140" s="110">
        <v>0</v>
      </c>
      <c r="N140" s="110">
        <v>1</v>
      </c>
      <c r="O140" s="110">
        <v>0</v>
      </c>
      <c r="P140" s="111">
        <v>0</v>
      </c>
      <c r="Q140" s="111">
        <v>0</v>
      </c>
    </row>
    <row r="141" spans="1:17" s="21" customFormat="1" ht="86.25" thickBot="1" x14ac:dyDescent="0.25">
      <c r="A141" s="39">
        <v>124</v>
      </c>
      <c r="B141" s="40">
        <v>138241</v>
      </c>
      <c r="C141" s="134" t="s">
        <v>222</v>
      </c>
      <c r="D141" s="134" t="s">
        <v>124</v>
      </c>
      <c r="E141" s="135">
        <v>1792033</v>
      </c>
      <c r="F141" s="135">
        <v>9880</v>
      </c>
      <c r="G141" s="135">
        <v>9880</v>
      </c>
      <c r="H141" s="136">
        <v>512</v>
      </c>
      <c r="I141" s="136">
        <v>512</v>
      </c>
      <c r="J141" s="136">
        <v>0</v>
      </c>
      <c r="K141" s="136">
        <v>0</v>
      </c>
      <c r="L141" s="136">
        <v>512</v>
      </c>
      <c r="M141" s="136">
        <v>0</v>
      </c>
      <c r="N141" s="136">
        <v>0</v>
      </c>
      <c r="O141" s="136">
        <v>0</v>
      </c>
      <c r="P141" s="137">
        <v>0</v>
      </c>
      <c r="Q141" s="137">
        <v>0</v>
      </c>
    </row>
    <row r="142" spans="1:17" s="27" customFormat="1" ht="15.75" thickBot="1" x14ac:dyDescent="0.3">
      <c r="A142" s="121"/>
      <c r="B142" s="122"/>
      <c r="C142" s="23"/>
      <c r="D142" s="122"/>
      <c r="E142" s="123">
        <f t="shared" ref="E142:L142" si="9">SUM(E83:E141)</f>
        <v>17332000</v>
      </c>
      <c r="F142" s="123">
        <f t="shared" si="9"/>
        <v>19724558</v>
      </c>
      <c r="G142" s="123">
        <f>SUM(G83:G141)</f>
        <v>3407352.5</v>
      </c>
      <c r="H142" s="125">
        <f t="shared" si="9"/>
        <v>15125</v>
      </c>
      <c r="I142" s="125">
        <f t="shared" si="9"/>
        <v>9398.01</v>
      </c>
      <c r="J142" s="125">
        <f t="shared" si="9"/>
        <v>0</v>
      </c>
      <c r="K142" s="125">
        <f t="shared" si="9"/>
        <v>3164</v>
      </c>
      <c r="L142" s="125">
        <f t="shared" si="9"/>
        <v>703</v>
      </c>
      <c r="M142" s="144">
        <v>0</v>
      </c>
      <c r="N142" s="144">
        <f>SUM(N83:N141)</f>
        <v>1207.49</v>
      </c>
      <c r="O142" s="144">
        <f>SUM(O83:O141)</f>
        <v>12.7</v>
      </c>
      <c r="P142" s="145">
        <f>SUM(P83:P141)</f>
        <v>20.89</v>
      </c>
      <c r="Q142" s="145">
        <f>SUM(Q83:Q141)</f>
        <v>0</v>
      </c>
    </row>
    <row r="143" spans="1:17" s="21" customFormat="1" ht="15.75" thickBot="1" x14ac:dyDescent="0.3">
      <c r="A143" s="129" t="s">
        <v>223</v>
      </c>
      <c r="B143" s="130"/>
      <c r="C143" s="69"/>
      <c r="D143" s="130"/>
      <c r="E143" s="130"/>
      <c r="F143" s="130"/>
      <c r="G143" s="131"/>
      <c r="H143" s="132"/>
      <c r="I143" s="132"/>
      <c r="J143" s="132"/>
      <c r="K143" s="132"/>
      <c r="L143" s="132"/>
      <c r="M143" s="100"/>
      <c r="N143" s="101"/>
      <c r="O143" s="133"/>
      <c r="P143" s="133"/>
      <c r="Q143" s="133"/>
    </row>
    <row r="144" spans="1:17" s="21" customFormat="1" ht="114" x14ac:dyDescent="0.2">
      <c r="A144" s="34">
        <v>125</v>
      </c>
      <c r="B144" s="35">
        <v>131282</v>
      </c>
      <c r="C144" s="104" t="s">
        <v>224</v>
      </c>
      <c r="D144" s="104" t="s">
        <v>124</v>
      </c>
      <c r="E144" s="105">
        <v>15930</v>
      </c>
      <c r="F144" s="105">
        <v>15930</v>
      </c>
      <c r="G144" s="105">
        <v>15929.14</v>
      </c>
      <c r="H144" s="106">
        <v>2</v>
      </c>
      <c r="I144" s="106">
        <v>2</v>
      </c>
      <c r="J144" s="106">
        <v>0</v>
      </c>
      <c r="K144" s="106">
        <v>0</v>
      </c>
      <c r="L144" s="106">
        <v>1</v>
      </c>
      <c r="M144" s="106">
        <v>0</v>
      </c>
      <c r="N144" s="106">
        <v>0</v>
      </c>
      <c r="O144" s="106">
        <v>0</v>
      </c>
      <c r="P144" s="107">
        <v>0</v>
      </c>
      <c r="Q144" s="107">
        <v>0</v>
      </c>
    </row>
    <row r="145" spans="1:17" s="21" customFormat="1" ht="71.25" x14ac:dyDescent="0.2">
      <c r="A145" s="38">
        <v>126</v>
      </c>
      <c r="B145" s="12">
        <v>131290</v>
      </c>
      <c r="C145" s="108" t="s">
        <v>225</v>
      </c>
      <c r="D145" s="108" t="s">
        <v>124</v>
      </c>
      <c r="E145" s="109">
        <v>9150</v>
      </c>
      <c r="F145" s="109">
        <v>9150</v>
      </c>
      <c r="G145" s="109">
        <v>9150</v>
      </c>
      <c r="H145" s="110">
        <v>1</v>
      </c>
      <c r="I145" s="110">
        <v>1</v>
      </c>
      <c r="J145" s="110">
        <v>0</v>
      </c>
      <c r="K145" s="110">
        <v>0</v>
      </c>
      <c r="L145" s="110">
        <v>1</v>
      </c>
      <c r="M145" s="110">
        <v>0</v>
      </c>
      <c r="N145" s="110">
        <v>0</v>
      </c>
      <c r="O145" s="110">
        <v>0</v>
      </c>
      <c r="P145" s="111">
        <v>0</v>
      </c>
      <c r="Q145" s="111">
        <v>0</v>
      </c>
    </row>
    <row r="146" spans="1:17" s="21" customFormat="1" ht="57.75" thickBot="1" x14ac:dyDescent="0.25">
      <c r="A146" s="39">
        <f t="shared" ref="A146" si="10">A145+1</f>
        <v>127</v>
      </c>
      <c r="B146" s="40">
        <v>132696</v>
      </c>
      <c r="C146" s="134" t="s">
        <v>226</v>
      </c>
      <c r="D146" s="134" t="s">
        <v>124</v>
      </c>
      <c r="E146" s="135">
        <v>18133</v>
      </c>
      <c r="F146" s="135">
        <v>18133</v>
      </c>
      <c r="G146" s="135">
        <v>0</v>
      </c>
      <c r="H146" s="136">
        <v>5</v>
      </c>
      <c r="I146" s="136">
        <v>5</v>
      </c>
      <c r="J146" s="136">
        <v>0</v>
      </c>
      <c r="K146" s="136">
        <v>0</v>
      </c>
      <c r="L146" s="136">
        <v>0</v>
      </c>
      <c r="M146" s="136">
        <v>0</v>
      </c>
      <c r="N146" s="136">
        <v>5</v>
      </c>
      <c r="O146" s="136">
        <v>0</v>
      </c>
      <c r="P146" s="137">
        <v>0</v>
      </c>
      <c r="Q146" s="137">
        <v>0</v>
      </c>
    </row>
    <row r="147" spans="1:17" s="27" customFormat="1" ht="15.75" thickBot="1" x14ac:dyDescent="0.3">
      <c r="A147" s="121"/>
      <c r="B147" s="122"/>
      <c r="C147" s="23"/>
      <c r="D147" s="122"/>
      <c r="E147" s="123">
        <f t="shared" ref="E147:L147" si="11">SUM(E144:E146)</f>
        <v>43213</v>
      </c>
      <c r="F147" s="123">
        <f t="shared" si="11"/>
        <v>43213</v>
      </c>
      <c r="G147" s="123">
        <f t="shared" si="11"/>
        <v>25079.14</v>
      </c>
      <c r="H147" s="125">
        <f t="shared" si="11"/>
        <v>8</v>
      </c>
      <c r="I147" s="125">
        <f t="shared" si="11"/>
        <v>8</v>
      </c>
      <c r="J147" s="125">
        <f t="shared" si="11"/>
        <v>0</v>
      </c>
      <c r="K147" s="125">
        <f t="shared" si="11"/>
        <v>0</v>
      </c>
      <c r="L147" s="125">
        <f t="shared" si="11"/>
        <v>2</v>
      </c>
      <c r="M147" s="144">
        <v>0</v>
      </c>
      <c r="N147" s="144">
        <v>5</v>
      </c>
      <c r="O147" s="144">
        <v>0</v>
      </c>
      <c r="P147" s="145">
        <f>SUM(P144:P146)</f>
        <v>0</v>
      </c>
      <c r="Q147" s="145">
        <f>SUM(Q144:Q146)</f>
        <v>0</v>
      </c>
    </row>
    <row r="148" spans="1:17" s="21" customFormat="1" ht="15.75" thickBot="1" x14ac:dyDescent="0.3">
      <c r="A148" s="129" t="s">
        <v>227</v>
      </c>
      <c r="B148" s="130"/>
      <c r="C148" s="69"/>
      <c r="D148" s="130"/>
      <c r="E148" s="130"/>
      <c r="F148" s="130"/>
      <c r="G148" s="131"/>
      <c r="H148" s="132"/>
      <c r="I148" s="132"/>
      <c r="J148" s="132"/>
      <c r="K148" s="132"/>
      <c r="L148" s="132"/>
      <c r="M148" s="100"/>
      <c r="N148" s="101"/>
      <c r="O148" s="133"/>
      <c r="P148" s="133"/>
      <c r="Q148" s="133"/>
    </row>
    <row r="149" spans="1:17" s="21" customFormat="1" ht="85.5" x14ac:dyDescent="0.2">
      <c r="A149" s="34">
        <v>128</v>
      </c>
      <c r="B149" s="35">
        <v>131340</v>
      </c>
      <c r="C149" s="104" t="s">
        <v>228</v>
      </c>
      <c r="D149" s="104" t="s">
        <v>124</v>
      </c>
      <c r="E149" s="105">
        <v>72540</v>
      </c>
      <c r="F149" s="105">
        <v>72540</v>
      </c>
      <c r="G149" s="105">
        <v>1867.08</v>
      </c>
      <c r="H149" s="106">
        <v>21</v>
      </c>
      <c r="I149" s="106">
        <v>21</v>
      </c>
      <c r="J149" s="106">
        <v>0</v>
      </c>
      <c r="K149" s="106">
        <v>0</v>
      </c>
      <c r="L149" s="106">
        <v>21</v>
      </c>
      <c r="M149" s="106">
        <v>0</v>
      </c>
      <c r="N149" s="106">
        <v>0</v>
      </c>
      <c r="O149" s="106">
        <v>0</v>
      </c>
      <c r="P149" s="107">
        <v>0</v>
      </c>
      <c r="Q149" s="107">
        <v>0</v>
      </c>
    </row>
    <row r="150" spans="1:17" s="21" customFormat="1" ht="86.25" thickBot="1" x14ac:dyDescent="0.25">
      <c r="A150" s="39">
        <v>129</v>
      </c>
      <c r="B150" s="40">
        <v>132818</v>
      </c>
      <c r="C150" s="134" t="s">
        <v>229</v>
      </c>
      <c r="D150" s="134" t="s">
        <v>124</v>
      </c>
      <c r="E150" s="135">
        <v>1616160</v>
      </c>
      <c r="F150" s="135">
        <v>1082788</v>
      </c>
      <c r="G150" s="135">
        <v>914320.41</v>
      </c>
      <c r="H150" s="136">
        <v>461</v>
      </c>
      <c r="I150" s="136">
        <v>461</v>
      </c>
      <c r="J150" s="136">
        <v>0</v>
      </c>
      <c r="K150" s="136">
        <v>189</v>
      </c>
      <c r="L150" s="136">
        <v>0</v>
      </c>
      <c r="M150" s="136">
        <v>0</v>
      </c>
      <c r="N150" s="136">
        <v>140.58000000000001</v>
      </c>
      <c r="O150" s="136">
        <v>93.72</v>
      </c>
      <c r="P150" s="137">
        <v>0</v>
      </c>
      <c r="Q150" s="137">
        <v>0</v>
      </c>
    </row>
    <row r="151" spans="1:17" s="27" customFormat="1" ht="15.75" thickBot="1" x14ac:dyDescent="0.3">
      <c r="A151" s="121"/>
      <c r="B151" s="122"/>
      <c r="C151" s="23"/>
      <c r="D151" s="122"/>
      <c r="E151" s="123">
        <f>SUM(E149:E150)</f>
        <v>1688700</v>
      </c>
      <c r="F151" s="123">
        <f>SUM(F149:F150)</f>
        <v>1155328</v>
      </c>
      <c r="G151" s="123">
        <f>SUM(G149:G150)</f>
        <v>916187.49</v>
      </c>
      <c r="H151" s="125">
        <f>SUM(H149:H150)</f>
        <v>482</v>
      </c>
      <c r="I151" s="125">
        <f>SUM(I149:I150)</f>
        <v>482</v>
      </c>
      <c r="J151" s="125">
        <v>0</v>
      </c>
      <c r="K151" s="125">
        <f t="shared" ref="K151:P151" si="12">SUM(K149:K150)</f>
        <v>189</v>
      </c>
      <c r="L151" s="125">
        <f t="shared" si="12"/>
        <v>21</v>
      </c>
      <c r="M151" s="144">
        <f t="shared" si="12"/>
        <v>0</v>
      </c>
      <c r="N151" s="144">
        <f t="shared" si="12"/>
        <v>140.58000000000001</v>
      </c>
      <c r="O151" s="144">
        <f t="shared" si="12"/>
        <v>93.72</v>
      </c>
      <c r="P151" s="145">
        <f t="shared" si="12"/>
        <v>0</v>
      </c>
      <c r="Q151" s="145">
        <f t="shared" ref="Q151" si="13">SUM(Q149:Q150)</f>
        <v>0</v>
      </c>
    </row>
    <row r="152" spans="1:17" s="21" customFormat="1" ht="15.75" thickBot="1" x14ac:dyDescent="0.3">
      <c r="A152" s="129" t="s">
        <v>230</v>
      </c>
      <c r="B152" s="130"/>
      <c r="C152" s="69"/>
      <c r="D152" s="130"/>
      <c r="E152" s="130"/>
      <c r="F152" s="130"/>
      <c r="G152" s="131"/>
      <c r="H152" s="132"/>
      <c r="I152" s="132"/>
      <c r="J152" s="132"/>
      <c r="K152" s="132"/>
      <c r="L152" s="132"/>
      <c r="M152" s="100"/>
      <c r="N152" s="101"/>
      <c r="O152" s="133"/>
      <c r="P152" s="133"/>
      <c r="Q152" s="133"/>
    </row>
    <row r="153" spans="1:17" s="21" customFormat="1" ht="42.75" x14ac:dyDescent="0.2">
      <c r="A153" s="34">
        <v>130</v>
      </c>
      <c r="B153" s="35">
        <v>111507</v>
      </c>
      <c r="C153" s="104" t="s">
        <v>231</v>
      </c>
      <c r="D153" s="104" t="s">
        <v>124</v>
      </c>
      <c r="E153" s="105">
        <v>5985782</v>
      </c>
      <c r="F153" s="105">
        <v>507039</v>
      </c>
      <c r="G153" s="105">
        <v>0</v>
      </c>
      <c r="H153" s="106">
        <v>1710</v>
      </c>
      <c r="I153" s="106">
        <v>1710</v>
      </c>
      <c r="J153" s="106">
        <v>0</v>
      </c>
      <c r="K153" s="106">
        <v>0</v>
      </c>
      <c r="L153" s="106">
        <v>0</v>
      </c>
      <c r="M153" s="106">
        <v>0</v>
      </c>
      <c r="N153" s="106">
        <v>0</v>
      </c>
      <c r="O153" s="106">
        <v>0</v>
      </c>
      <c r="P153" s="107">
        <v>0</v>
      </c>
      <c r="Q153" s="107">
        <v>0</v>
      </c>
    </row>
    <row r="154" spans="1:17" s="21" customFormat="1" ht="42.75" x14ac:dyDescent="0.2">
      <c r="A154" s="38">
        <v>131</v>
      </c>
      <c r="B154" s="12">
        <v>113758</v>
      </c>
      <c r="C154" s="108" t="s">
        <v>383</v>
      </c>
      <c r="D154" s="108" t="s">
        <v>124</v>
      </c>
      <c r="E154" s="109">
        <v>0</v>
      </c>
      <c r="F154" s="109">
        <v>595847</v>
      </c>
      <c r="G154" s="109">
        <v>0</v>
      </c>
      <c r="H154" s="110">
        <v>2145</v>
      </c>
      <c r="I154" s="110">
        <v>45</v>
      </c>
      <c r="J154" s="110">
        <v>0</v>
      </c>
      <c r="K154" s="110">
        <v>0</v>
      </c>
      <c r="L154" s="110">
        <v>0</v>
      </c>
      <c r="M154" s="110">
        <v>0</v>
      </c>
      <c r="N154" s="110">
        <v>0</v>
      </c>
      <c r="O154" s="110">
        <v>0</v>
      </c>
      <c r="P154" s="111">
        <v>0</v>
      </c>
      <c r="Q154" s="111">
        <v>0</v>
      </c>
    </row>
    <row r="155" spans="1:17" s="21" customFormat="1" ht="57" x14ac:dyDescent="0.2">
      <c r="A155" s="38">
        <v>132</v>
      </c>
      <c r="B155" s="12">
        <v>150515</v>
      </c>
      <c r="C155" s="108" t="s">
        <v>232</v>
      </c>
      <c r="D155" s="108" t="s">
        <v>124</v>
      </c>
      <c r="E155" s="109">
        <v>0</v>
      </c>
      <c r="F155" s="109">
        <v>3152049</v>
      </c>
      <c r="G155" s="109">
        <v>2071381.48</v>
      </c>
      <c r="H155" s="110">
        <v>704</v>
      </c>
      <c r="I155" s="110">
        <v>704</v>
      </c>
      <c r="J155" s="110">
        <v>0</v>
      </c>
      <c r="K155" s="110">
        <v>0</v>
      </c>
      <c r="L155" s="110">
        <v>0</v>
      </c>
      <c r="M155" s="110">
        <v>156.27000000000001</v>
      </c>
      <c r="N155" s="110">
        <v>0</v>
      </c>
      <c r="O155" s="110">
        <v>0</v>
      </c>
      <c r="P155" s="111">
        <v>0</v>
      </c>
      <c r="Q155" s="111">
        <v>0</v>
      </c>
    </row>
    <row r="156" spans="1:17" s="21" customFormat="1" ht="42.75" x14ac:dyDescent="0.2">
      <c r="A156" s="38">
        <v>133</v>
      </c>
      <c r="B156" s="12">
        <v>150614</v>
      </c>
      <c r="C156" s="108" t="s">
        <v>233</v>
      </c>
      <c r="D156" s="108" t="s">
        <v>124</v>
      </c>
      <c r="E156" s="109">
        <v>1500000</v>
      </c>
      <c r="F156" s="109">
        <v>0</v>
      </c>
      <c r="G156" s="109">
        <v>0</v>
      </c>
      <c r="H156" s="110">
        <v>214</v>
      </c>
      <c r="I156" s="110">
        <v>214</v>
      </c>
      <c r="J156" s="110">
        <v>0</v>
      </c>
      <c r="K156" s="110">
        <v>0</v>
      </c>
      <c r="L156" s="110">
        <v>0</v>
      </c>
      <c r="M156" s="110">
        <v>0</v>
      </c>
      <c r="N156" s="110">
        <v>0</v>
      </c>
      <c r="O156" s="110">
        <v>0</v>
      </c>
      <c r="P156" s="111">
        <v>0</v>
      </c>
      <c r="Q156" s="111">
        <v>0</v>
      </c>
    </row>
    <row r="157" spans="1:17" s="21" customFormat="1" ht="57" x14ac:dyDescent="0.2">
      <c r="A157" s="38">
        <f t="shared" ref="A157:A158" si="14">A156+1</f>
        <v>134</v>
      </c>
      <c r="B157" s="12">
        <v>170168</v>
      </c>
      <c r="C157" s="108" t="s">
        <v>234</v>
      </c>
      <c r="D157" s="108" t="s">
        <v>124</v>
      </c>
      <c r="E157" s="109">
        <v>300000</v>
      </c>
      <c r="F157" s="109">
        <v>300000</v>
      </c>
      <c r="G157" s="109">
        <v>0</v>
      </c>
      <c r="H157" s="110">
        <v>429</v>
      </c>
      <c r="I157" s="110">
        <v>429</v>
      </c>
      <c r="J157" s="110">
        <v>0</v>
      </c>
      <c r="K157" s="110">
        <v>0</v>
      </c>
      <c r="L157" s="110">
        <v>0</v>
      </c>
      <c r="M157" s="110">
        <v>0</v>
      </c>
      <c r="N157" s="110">
        <v>0</v>
      </c>
      <c r="O157" s="110">
        <v>0</v>
      </c>
      <c r="P157" s="111">
        <v>0</v>
      </c>
      <c r="Q157" s="111">
        <v>0</v>
      </c>
    </row>
    <row r="158" spans="1:17" s="21" customFormat="1" ht="72" thickBot="1" x14ac:dyDescent="0.25">
      <c r="A158" s="39">
        <f t="shared" si="14"/>
        <v>135</v>
      </c>
      <c r="B158" s="40">
        <v>170208</v>
      </c>
      <c r="C158" s="134" t="s">
        <v>235</v>
      </c>
      <c r="D158" s="134" t="s">
        <v>124</v>
      </c>
      <c r="E158" s="135">
        <v>250000</v>
      </c>
      <c r="F158" s="135">
        <v>250000</v>
      </c>
      <c r="G158" s="135">
        <v>0</v>
      </c>
      <c r="H158" s="136">
        <v>285</v>
      </c>
      <c r="I158" s="136">
        <v>285</v>
      </c>
      <c r="J158" s="136">
        <v>0</v>
      </c>
      <c r="K158" s="136">
        <v>0</v>
      </c>
      <c r="L158" s="136">
        <v>0</v>
      </c>
      <c r="M158" s="136">
        <v>0</v>
      </c>
      <c r="N158" s="136">
        <v>0</v>
      </c>
      <c r="O158" s="136">
        <v>0</v>
      </c>
      <c r="P158" s="137">
        <v>0</v>
      </c>
      <c r="Q158" s="137">
        <v>0</v>
      </c>
    </row>
    <row r="159" spans="1:17" s="27" customFormat="1" ht="15.75" thickBot="1" x14ac:dyDescent="0.3">
      <c r="A159" s="121"/>
      <c r="B159" s="122"/>
      <c r="C159" s="23"/>
      <c r="D159" s="122"/>
      <c r="E159" s="123">
        <f t="shared" ref="E159:M159" si="15">SUM(E153:E158)</f>
        <v>8035782</v>
      </c>
      <c r="F159" s="123">
        <f t="shared" si="15"/>
        <v>4804935</v>
      </c>
      <c r="G159" s="123">
        <f t="shared" si="15"/>
        <v>2071381.48</v>
      </c>
      <c r="H159" s="125">
        <f t="shared" si="15"/>
        <v>5487</v>
      </c>
      <c r="I159" s="125">
        <f t="shared" si="15"/>
        <v>3387</v>
      </c>
      <c r="J159" s="125">
        <f t="shared" si="15"/>
        <v>0</v>
      </c>
      <c r="K159" s="125">
        <f t="shared" si="15"/>
        <v>0</v>
      </c>
      <c r="L159" s="125">
        <f t="shared" si="15"/>
        <v>0</v>
      </c>
      <c r="M159" s="125">
        <f t="shared" si="15"/>
        <v>156.27000000000001</v>
      </c>
      <c r="N159" s="125">
        <f>SUM(N153:N158)</f>
        <v>0</v>
      </c>
      <c r="O159" s="125">
        <f>SUM(O153:O158)</f>
        <v>0</v>
      </c>
      <c r="P159" s="127">
        <f>SUM(P153:P158)</f>
        <v>0</v>
      </c>
      <c r="Q159" s="127">
        <f>SUM(Q153:Q158)</f>
        <v>0</v>
      </c>
    </row>
    <row r="160" spans="1:17" s="21" customFormat="1" ht="15.75" thickBot="1" x14ac:dyDescent="0.3">
      <c r="A160" s="129" t="s">
        <v>230</v>
      </c>
      <c r="B160" s="130"/>
      <c r="C160" s="69"/>
      <c r="D160" s="130"/>
      <c r="E160" s="130"/>
      <c r="F160" s="130"/>
      <c r="G160" s="131"/>
      <c r="H160" s="132"/>
      <c r="I160" s="132"/>
      <c r="J160" s="132"/>
      <c r="K160" s="132"/>
      <c r="L160" s="132"/>
      <c r="M160" s="100"/>
      <c r="N160" s="101"/>
      <c r="O160" s="133"/>
      <c r="P160" s="133"/>
      <c r="Q160" s="133"/>
    </row>
    <row r="161" spans="1:17" s="21" customFormat="1" ht="85.5" x14ac:dyDescent="0.2">
      <c r="A161" s="34">
        <v>136</v>
      </c>
      <c r="B161" s="35">
        <v>170181</v>
      </c>
      <c r="C161" s="104" t="s">
        <v>236</v>
      </c>
      <c r="D161" s="104" t="s">
        <v>124</v>
      </c>
      <c r="E161" s="105">
        <v>251761</v>
      </c>
      <c r="F161" s="105">
        <v>251761</v>
      </c>
      <c r="G161" s="105">
        <v>0</v>
      </c>
      <c r="H161" s="106">
        <v>214</v>
      </c>
      <c r="I161" s="106">
        <v>214</v>
      </c>
      <c r="J161" s="106">
        <v>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7">
        <v>0</v>
      </c>
      <c r="Q161" s="107">
        <v>0</v>
      </c>
    </row>
    <row r="162" spans="1:17" s="21" customFormat="1" ht="42.75" x14ac:dyDescent="0.2">
      <c r="A162" s="38">
        <v>137</v>
      </c>
      <c r="B162" s="12">
        <v>33423</v>
      </c>
      <c r="C162" s="108" t="s">
        <v>388</v>
      </c>
      <c r="D162" s="108" t="s">
        <v>124</v>
      </c>
      <c r="E162" s="109">
        <v>0</v>
      </c>
      <c r="F162" s="109">
        <v>3529442</v>
      </c>
      <c r="G162" s="109">
        <v>0</v>
      </c>
      <c r="H162" s="110">
        <v>1000</v>
      </c>
      <c r="I162" s="110">
        <v>202</v>
      </c>
      <c r="J162" s="110">
        <v>0</v>
      </c>
      <c r="K162" s="110">
        <v>0</v>
      </c>
      <c r="L162" s="110">
        <v>0</v>
      </c>
      <c r="M162" s="110">
        <v>0</v>
      </c>
      <c r="N162" s="110">
        <v>0</v>
      </c>
      <c r="O162" s="110">
        <v>0</v>
      </c>
      <c r="P162" s="111">
        <v>0</v>
      </c>
      <c r="Q162" s="111">
        <v>0</v>
      </c>
    </row>
    <row r="163" spans="1:17" s="21" customFormat="1" ht="42.75" x14ac:dyDescent="0.2">
      <c r="A163" s="38">
        <v>138</v>
      </c>
      <c r="B163" s="12">
        <v>7325</v>
      </c>
      <c r="C163" s="108" t="s">
        <v>389</v>
      </c>
      <c r="D163" s="108" t="s">
        <v>124</v>
      </c>
      <c r="E163" s="109">
        <v>0</v>
      </c>
      <c r="F163" s="109">
        <v>146236</v>
      </c>
      <c r="G163" s="109">
        <v>0</v>
      </c>
      <c r="H163" s="110">
        <v>932</v>
      </c>
      <c r="I163" s="110">
        <v>1</v>
      </c>
      <c r="J163" s="110">
        <v>0</v>
      </c>
      <c r="K163" s="110">
        <v>0</v>
      </c>
      <c r="L163" s="110">
        <v>0</v>
      </c>
      <c r="M163" s="110">
        <v>0</v>
      </c>
      <c r="N163" s="110">
        <v>0</v>
      </c>
      <c r="O163" s="110">
        <v>0</v>
      </c>
      <c r="P163" s="111">
        <v>0</v>
      </c>
      <c r="Q163" s="111">
        <v>0</v>
      </c>
    </row>
    <row r="164" spans="1:17" s="21" customFormat="1" ht="42.75" x14ac:dyDescent="0.2">
      <c r="A164" s="38">
        <v>139</v>
      </c>
      <c r="B164" s="12">
        <v>92603</v>
      </c>
      <c r="C164" s="108" t="s">
        <v>390</v>
      </c>
      <c r="D164" s="108" t="s">
        <v>124</v>
      </c>
      <c r="E164" s="109">
        <v>0</v>
      </c>
      <c r="F164" s="109">
        <v>535379</v>
      </c>
      <c r="G164" s="109">
        <v>533142.23</v>
      </c>
      <c r="H164" s="110">
        <v>295</v>
      </c>
      <c r="I164" s="110">
        <v>1</v>
      </c>
      <c r="J164" s="110">
        <v>0</v>
      </c>
      <c r="K164" s="110">
        <v>0</v>
      </c>
      <c r="L164" s="110">
        <v>0</v>
      </c>
      <c r="M164" s="110">
        <v>0</v>
      </c>
      <c r="N164" s="110">
        <v>0</v>
      </c>
      <c r="O164" s="110">
        <v>0</v>
      </c>
      <c r="P164" s="111">
        <v>153</v>
      </c>
      <c r="Q164" s="111">
        <v>0</v>
      </c>
    </row>
    <row r="165" spans="1:17" s="21" customFormat="1" ht="42.75" x14ac:dyDescent="0.2">
      <c r="A165" s="38">
        <v>140</v>
      </c>
      <c r="B165" s="12">
        <v>92902</v>
      </c>
      <c r="C165" s="108" t="s">
        <v>391</v>
      </c>
      <c r="D165" s="108" t="s">
        <v>124</v>
      </c>
      <c r="E165" s="109">
        <v>0</v>
      </c>
      <c r="F165" s="109">
        <v>154492</v>
      </c>
      <c r="G165" s="109">
        <v>154491.06</v>
      </c>
      <c r="H165" s="110">
        <v>1535</v>
      </c>
      <c r="I165" s="110">
        <v>1</v>
      </c>
      <c r="J165" s="110">
        <v>0</v>
      </c>
      <c r="K165" s="110">
        <v>0</v>
      </c>
      <c r="L165" s="110">
        <v>0</v>
      </c>
      <c r="M165" s="110">
        <v>0</v>
      </c>
      <c r="N165" s="110">
        <v>0</v>
      </c>
      <c r="O165" s="110">
        <v>0</v>
      </c>
      <c r="P165" s="111">
        <v>44</v>
      </c>
      <c r="Q165" s="111">
        <v>0</v>
      </c>
    </row>
    <row r="166" spans="1:17" s="21" customFormat="1" ht="15.75" thickBot="1" x14ac:dyDescent="0.25">
      <c r="A166" s="146"/>
      <c r="B166" s="147"/>
      <c r="C166" s="18"/>
      <c r="D166" s="147"/>
      <c r="E166" s="148">
        <f t="shared" ref="E166:J166" si="16">SUM(E161:E165)</f>
        <v>251761</v>
      </c>
      <c r="F166" s="148">
        <f t="shared" si="16"/>
        <v>4617310</v>
      </c>
      <c r="G166" s="148">
        <f t="shared" si="16"/>
        <v>687633.29</v>
      </c>
      <c r="H166" s="149">
        <f t="shared" si="16"/>
        <v>3976</v>
      </c>
      <c r="I166" s="149">
        <f t="shared" si="16"/>
        <v>419</v>
      </c>
      <c r="J166" s="149">
        <f t="shared" si="16"/>
        <v>0</v>
      </c>
      <c r="K166" s="149">
        <f t="shared" ref="K166:N166" si="17">SUM(K161:K163)</f>
        <v>0</v>
      </c>
      <c r="L166" s="149">
        <f t="shared" si="17"/>
        <v>0</v>
      </c>
      <c r="M166" s="149">
        <f t="shared" si="17"/>
        <v>0</v>
      </c>
      <c r="N166" s="149">
        <f t="shared" si="17"/>
        <v>0</v>
      </c>
      <c r="O166" s="149">
        <f t="shared" ref="O166" si="18">SUM(O161:O163)</f>
        <v>0</v>
      </c>
      <c r="P166" s="150">
        <f>SUM(P161:P165)</f>
        <v>197</v>
      </c>
      <c r="Q166" s="150">
        <f>SUM(Q161:Q165)</f>
        <v>0</v>
      </c>
    </row>
    <row r="167" spans="1:17" s="21" customFormat="1" ht="15.75" thickBot="1" x14ac:dyDescent="0.3">
      <c r="A167" s="129" t="s">
        <v>386</v>
      </c>
      <c r="B167" s="130"/>
      <c r="C167" s="69"/>
      <c r="D167" s="130"/>
      <c r="E167" s="151"/>
      <c r="F167" s="151"/>
      <c r="G167" s="152"/>
      <c r="H167" s="141"/>
      <c r="I167" s="141"/>
      <c r="J167" s="141"/>
      <c r="K167" s="141"/>
      <c r="L167" s="141"/>
      <c r="M167" s="141"/>
      <c r="N167" s="142"/>
      <c r="O167" s="143"/>
      <c r="P167" s="143"/>
      <c r="Q167" s="143"/>
    </row>
    <row r="168" spans="1:17" s="21" customFormat="1" ht="57.75" thickBot="1" x14ac:dyDescent="0.25">
      <c r="A168" s="44">
        <v>141</v>
      </c>
      <c r="B168" s="45">
        <v>31359</v>
      </c>
      <c r="C168" s="153" t="s">
        <v>387</v>
      </c>
      <c r="D168" s="153" t="s">
        <v>124</v>
      </c>
      <c r="E168" s="154">
        <v>0</v>
      </c>
      <c r="F168" s="154">
        <v>91499</v>
      </c>
      <c r="G168" s="154">
        <v>0</v>
      </c>
      <c r="H168" s="155">
        <v>0</v>
      </c>
      <c r="I168" s="155">
        <v>0</v>
      </c>
      <c r="J168" s="155">
        <v>0</v>
      </c>
      <c r="K168" s="155">
        <v>0</v>
      </c>
      <c r="L168" s="155">
        <v>0</v>
      </c>
      <c r="M168" s="155">
        <v>0</v>
      </c>
      <c r="N168" s="155">
        <v>0</v>
      </c>
      <c r="O168" s="155">
        <v>0</v>
      </c>
      <c r="P168" s="102">
        <v>0</v>
      </c>
      <c r="Q168" s="102">
        <v>0</v>
      </c>
    </row>
    <row r="169" spans="1:17" s="21" customFormat="1" ht="15.75" thickBot="1" x14ac:dyDescent="0.3">
      <c r="A169" s="156"/>
      <c r="B169" s="157"/>
      <c r="C169" s="158"/>
      <c r="D169" s="158"/>
      <c r="E169" s="159">
        <f>SUM(E168)</f>
        <v>0</v>
      </c>
      <c r="F169" s="159">
        <f>SUM(F168)</f>
        <v>91499</v>
      </c>
      <c r="G169" s="159">
        <f>SUM(G168)</f>
        <v>0</v>
      </c>
      <c r="H169" s="125">
        <f t="shared" ref="H169:N169" si="19">SUM(H167:H168)</f>
        <v>0</v>
      </c>
      <c r="I169" s="125">
        <f t="shared" si="19"/>
        <v>0</v>
      </c>
      <c r="J169" s="125">
        <f t="shared" si="19"/>
        <v>0</v>
      </c>
      <c r="K169" s="125">
        <f t="shared" si="19"/>
        <v>0</v>
      </c>
      <c r="L169" s="125">
        <f t="shared" si="19"/>
        <v>0</v>
      </c>
      <c r="M169" s="125">
        <f t="shared" si="19"/>
        <v>0</v>
      </c>
      <c r="N169" s="125">
        <f t="shared" si="19"/>
        <v>0</v>
      </c>
      <c r="O169" s="125">
        <f t="shared" ref="O169:P169" si="20">SUM(O167:O168)</f>
        <v>0</v>
      </c>
      <c r="P169" s="125">
        <f t="shared" si="20"/>
        <v>0</v>
      </c>
      <c r="Q169" s="125">
        <f t="shared" ref="Q169" si="21">SUM(Q167:Q168)</f>
        <v>0</v>
      </c>
    </row>
    <row r="170" spans="1:17" s="21" customFormat="1" ht="15.75" thickBot="1" x14ac:dyDescent="0.3">
      <c r="A170" s="129" t="s">
        <v>237</v>
      </c>
      <c r="B170" s="130"/>
      <c r="C170" s="69"/>
      <c r="D170" s="130"/>
      <c r="E170" s="130"/>
      <c r="F170" s="130"/>
      <c r="G170" s="131"/>
      <c r="H170" s="100"/>
      <c r="I170" s="100"/>
      <c r="J170" s="100"/>
      <c r="K170" s="100"/>
      <c r="L170" s="100"/>
      <c r="M170" s="100"/>
      <c r="N170" s="101"/>
      <c r="O170" s="133"/>
      <c r="P170" s="133"/>
      <c r="Q170" s="133"/>
    </row>
    <row r="171" spans="1:17" s="21" customFormat="1" ht="57" customHeight="1" thickBot="1" x14ac:dyDescent="0.25">
      <c r="A171" s="44">
        <v>142</v>
      </c>
      <c r="B171" s="45">
        <v>170188</v>
      </c>
      <c r="C171" s="153" t="s">
        <v>238</v>
      </c>
      <c r="D171" s="153" t="s">
        <v>124</v>
      </c>
      <c r="E171" s="154">
        <v>500000</v>
      </c>
      <c r="F171" s="154">
        <v>500000</v>
      </c>
      <c r="G171" s="154">
        <v>0</v>
      </c>
      <c r="H171" s="155">
        <v>214</v>
      </c>
      <c r="I171" s="155">
        <v>214</v>
      </c>
      <c r="J171" s="155">
        <v>0</v>
      </c>
      <c r="K171" s="155">
        <v>0</v>
      </c>
      <c r="L171" s="155">
        <v>0</v>
      </c>
      <c r="M171" s="155">
        <v>0</v>
      </c>
      <c r="N171" s="155">
        <v>0</v>
      </c>
      <c r="O171" s="155">
        <v>0</v>
      </c>
      <c r="P171" s="102">
        <v>0</v>
      </c>
      <c r="Q171" s="102">
        <v>0</v>
      </c>
    </row>
    <row r="172" spans="1:17" s="21" customFormat="1" ht="15.75" thickBot="1" x14ac:dyDescent="0.25">
      <c r="A172" s="156"/>
      <c r="B172" s="160"/>
      <c r="C172" s="157"/>
      <c r="D172" s="160"/>
      <c r="E172" s="159">
        <v>500000</v>
      </c>
      <c r="F172" s="159">
        <v>500000</v>
      </c>
      <c r="G172" s="159">
        <v>0</v>
      </c>
      <c r="H172" s="144">
        <v>214</v>
      </c>
      <c r="I172" s="144">
        <v>214</v>
      </c>
      <c r="J172" s="144">
        <v>0</v>
      </c>
      <c r="K172" s="144">
        <v>0</v>
      </c>
      <c r="L172" s="144">
        <v>0</v>
      </c>
      <c r="M172" s="144">
        <v>0</v>
      </c>
      <c r="N172" s="144">
        <v>0</v>
      </c>
      <c r="O172" s="144">
        <v>0</v>
      </c>
      <c r="P172" s="144">
        <v>0</v>
      </c>
      <c r="Q172" s="144">
        <v>0</v>
      </c>
    </row>
    <row r="173" spans="1:17" s="21" customFormat="1" ht="15.75" thickBot="1" x14ac:dyDescent="0.3">
      <c r="A173" s="129" t="s">
        <v>240</v>
      </c>
      <c r="B173" s="130"/>
      <c r="C173" s="69"/>
      <c r="D173" s="130"/>
      <c r="E173" s="130"/>
      <c r="F173" s="130"/>
      <c r="G173" s="131"/>
      <c r="H173" s="132"/>
      <c r="I173" s="132"/>
      <c r="J173" s="132"/>
      <c r="K173" s="132"/>
      <c r="L173" s="132"/>
      <c r="M173" s="132"/>
      <c r="N173" s="161"/>
      <c r="O173" s="162"/>
      <c r="P173" s="162"/>
      <c r="Q173" s="162"/>
    </row>
    <row r="174" spans="1:17" s="21" customFormat="1" ht="51.75" customHeight="1" thickBot="1" x14ac:dyDescent="0.25">
      <c r="A174" s="44">
        <v>143</v>
      </c>
      <c r="B174" s="45">
        <v>202409</v>
      </c>
      <c r="C174" s="153" t="s">
        <v>239</v>
      </c>
      <c r="D174" s="153" t="s">
        <v>124</v>
      </c>
      <c r="E174" s="154">
        <v>25000000</v>
      </c>
      <c r="F174" s="154">
        <v>25000000</v>
      </c>
      <c r="G174" s="154">
        <v>0</v>
      </c>
      <c r="H174" s="155">
        <v>1038</v>
      </c>
      <c r="I174" s="155">
        <v>1038</v>
      </c>
      <c r="J174" s="155">
        <v>0</v>
      </c>
      <c r="K174" s="155">
        <v>0</v>
      </c>
      <c r="L174" s="155">
        <v>0</v>
      </c>
      <c r="M174" s="155">
        <v>0</v>
      </c>
      <c r="N174" s="155">
        <v>0</v>
      </c>
      <c r="O174" s="155">
        <v>0</v>
      </c>
      <c r="P174" s="102">
        <v>0</v>
      </c>
      <c r="Q174" s="102">
        <v>0</v>
      </c>
    </row>
    <row r="175" spans="1:17" s="21" customFormat="1" ht="15.75" thickBot="1" x14ac:dyDescent="0.25">
      <c r="A175" s="156"/>
      <c r="B175" s="160"/>
      <c r="C175" s="157"/>
      <c r="D175" s="160"/>
      <c r="E175" s="159">
        <f>SUM(E174)</f>
        <v>25000000</v>
      </c>
      <c r="F175" s="159">
        <f>SUM(F174)</f>
        <v>25000000</v>
      </c>
      <c r="G175" s="159">
        <f>SUM(G174)</f>
        <v>0</v>
      </c>
      <c r="H175" s="144">
        <v>1038</v>
      </c>
      <c r="I175" s="144">
        <v>1038</v>
      </c>
      <c r="J175" s="144">
        <v>0</v>
      </c>
      <c r="K175" s="144">
        <v>0</v>
      </c>
      <c r="L175" s="144">
        <v>0</v>
      </c>
      <c r="M175" s="144">
        <v>0</v>
      </c>
      <c r="N175" s="144">
        <v>0</v>
      </c>
      <c r="O175" s="144">
        <v>0</v>
      </c>
      <c r="P175" s="144">
        <v>0</v>
      </c>
      <c r="Q175" s="144">
        <v>0</v>
      </c>
    </row>
    <row r="176" spans="1:17" s="21" customFormat="1" ht="15.75" thickBot="1" x14ac:dyDescent="0.3">
      <c r="A176" s="129" t="s">
        <v>241</v>
      </c>
      <c r="B176" s="130"/>
      <c r="C176" s="69"/>
      <c r="D176" s="130"/>
      <c r="E176" s="130"/>
      <c r="F176" s="130"/>
      <c r="G176" s="131"/>
      <c r="H176" s="132"/>
      <c r="I176" s="132"/>
      <c r="J176" s="132"/>
      <c r="K176" s="132"/>
      <c r="L176" s="132"/>
      <c r="M176" s="100"/>
      <c r="N176" s="101"/>
      <c r="O176" s="133"/>
      <c r="P176" s="133"/>
      <c r="Q176" s="133"/>
    </row>
    <row r="177" spans="1:17" s="21" customFormat="1" ht="48" customHeight="1" thickBot="1" x14ac:dyDescent="0.25">
      <c r="A177" s="44">
        <v>144</v>
      </c>
      <c r="B177" s="45">
        <v>202330</v>
      </c>
      <c r="C177" s="153" t="s">
        <v>242</v>
      </c>
      <c r="D177" s="153" t="s">
        <v>124</v>
      </c>
      <c r="E177" s="154">
        <v>25000000</v>
      </c>
      <c r="F177" s="154">
        <v>6200000</v>
      </c>
      <c r="G177" s="154">
        <v>0</v>
      </c>
      <c r="H177" s="155">
        <v>1275</v>
      </c>
      <c r="I177" s="155">
        <v>1275</v>
      </c>
      <c r="J177" s="155">
        <v>0</v>
      </c>
      <c r="K177" s="155">
        <v>0</v>
      </c>
      <c r="L177" s="155">
        <v>0</v>
      </c>
      <c r="M177" s="155">
        <v>0</v>
      </c>
      <c r="N177" s="155">
        <v>0</v>
      </c>
      <c r="O177" s="155">
        <v>0</v>
      </c>
      <c r="P177" s="102">
        <v>0</v>
      </c>
      <c r="Q177" s="102">
        <v>0</v>
      </c>
    </row>
    <row r="178" spans="1:17" s="21" customFormat="1" ht="15.75" thickBot="1" x14ac:dyDescent="0.25">
      <c r="A178" s="156"/>
      <c r="B178" s="160"/>
      <c r="C178" s="157"/>
      <c r="D178" s="160"/>
      <c r="E178" s="159">
        <f t="shared" ref="E178:N178" si="22">SUM(E177)</f>
        <v>25000000</v>
      </c>
      <c r="F178" s="159">
        <f t="shared" si="22"/>
        <v>6200000</v>
      </c>
      <c r="G178" s="159">
        <f t="shared" si="22"/>
        <v>0</v>
      </c>
      <c r="H178" s="144">
        <f t="shared" si="22"/>
        <v>1275</v>
      </c>
      <c r="I178" s="144">
        <f t="shared" si="22"/>
        <v>1275</v>
      </c>
      <c r="J178" s="144">
        <f t="shared" si="22"/>
        <v>0</v>
      </c>
      <c r="K178" s="144">
        <f t="shared" si="22"/>
        <v>0</v>
      </c>
      <c r="L178" s="144">
        <f t="shared" si="22"/>
        <v>0</v>
      </c>
      <c r="M178" s="144">
        <f t="shared" si="22"/>
        <v>0</v>
      </c>
      <c r="N178" s="144">
        <f t="shared" si="22"/>
        <v>0</v>
      </c>
      <c r="O178" s="144">
        <f t="shared" ref="O178:P178" si="23">SUM(O177)</f>
        <v>0</v>
      </c>
      <c r="P178" s="144">
        <f t="shared" si="23"/>
        <v>0</v>
      </c>
      <c r="Q178" s="144">
        <f t="shared" ref="Q178" si="24">SUM(Q177)</f>
        <v>0</v>
      </c>
    </row>
    <row r="179" spans="1:17" s="21" customFormat="1" ht="15" x14ac:dyDescent="0.25">
      <c r="A179" s="163" t="s">
        <v>243</v>
      </c>
      <c r="B179" s="164"/>
      <c r="C179" s="165"/>
      <c r="D179" s="164"/>
      <c r="E179" s="164"/>
      <c r="F179" s="164"/>
      <c r="G179" s="166"/>
      <c r="H179" s="167"/>
      <c r="I179" s="167"/>
      <c r="J179" s="167"/>
      <c r="K179" s="167"/>
      <c r="L179" s="167"/>
      <c r="M179" s="168"/>
      <c r="N179" s="169"/>
      <c r="O179" s="170"/>
      <c r="P179" s="170"/>
      <c r="Q179" s="170"/>
    </row>
    <row r="180" spans="1:17" s="21" customFormat="1" ht="57.75" thickBot="1" x14ac:dyDescent="0.25">
      <c r="A180" s="39">
        <v>145</v>
      </c>
      <c r="B180" s="40">
        <v>150509</v>
      </c>
      <c r="C180" s="134" t="s">
        <v>244</v>
      </c>
      <c r="D180" s="134" t="s">
        <v>124</v>
      </c>
      <c r="E180" s="135">
        <v>0</v>
      </c>
      <c r="F180" s="135">
        <v>2336774</v>
      </c>
      <c r="G180" s="171">
        <v>1462080.1</v>
      </c>
      <c r="H180" s="136">
        <v>594</v>
      </c>
      <c r="I180" s="136">
        <v>594</v>
      </c>
      <c r="J180" s="136">
        <v>0</v>
      </c>
      <c r="K180" s="136">
        <v>0</v>
      </c>
      <c r="L180" s="136">
        <v>0</v>
      </c>
      <c r="M180" s="136">
        <v>128.41</v>
      </c>
      <c r="N180" s="172">
        <v>4.24</v>
      </c>
      <c r="O180" s="137">
        <v>0</v>
      </c>
      <c r="P180" s="137">
        <v>0</v>
      </c>
      <c r="Q180" s="137">
        <v>0</v>
      </c>
    </row>
    <row r="181" spans="1:17" s="21" customFormat="1" ht="15.75" thickBot="1" x14ac:dyDescent="0.3">
      <c r="A181" s="173"/>
      <c r="B181" s="174"/>
      <c r="C181" s="23"/>
      <c r="D181" s="174"/>
      <c r="E181" s="159">
        <v>0</v>
      </c>
      <c r="F181" s="159">
        <f>SUM(F180)</f>
        <v>2336774</v>
      </c>
      <c r="G181" s="159">
        <f>SUM(G180)</f>
        <v>1462080.1</v>
      </c>
      <c r="H181" s="144">
        <v>594</v>
      </c>
      <c r="I181" s="144">
        <v>594</v>
      </c>
      <c r="J181" s="144">
        <v>0</v>
      </c>
      <c r="K181" s="144">
        <v>0</v>
      </c>
      <c r="L181" s="144">
        <v>0</v>
      </c>
      <c r="M181" s="144">
        <v>128.41</v>
      </c>
      <c r="N181" s="175">
        <v>4.24</v>
      </c>
      <c r="O181" s="145">
        <v>0</v>
      </c>
      <c r="P181" s="145">
        <v>0</v>
      </c>
      <c r="Q181" s="145">
        <v>0</v>
      </c>
    </row>
    <row r="182" spans="1:17" s="21" customFormat="1" ht="15" x14ac:dyDescent="0.25">
      <c r="A182" s="163" t="s">
        <v>392</v>
      </c>
      <c r="B182" s="164"/>
      <c r="C182" s="176"/>
      <c r="D182" s="176"/>
      <c r="E182" s="177"/>
      <c r="F182" s="177"/>
      <c r="G182" s="178"/>
      <c r="H182" s="100"/>
      <c r="I182" s="100"/>
      <c r="J182" s="100"/>
      <c r="K182" s="100"/>
      <c r="L182" s="100"/>
      <c r="M182" s="100"/>
      <c r="N182" s="101"/>
      <c r="O182" s="133"/>
      <c r="P182" s="133"/>
      <c r="Q182" s="133"/>
    </row>
    <row r="183" spans="1:17" s="21" customFormat="1" ht="28.5" x14ac:dyDescent="0.2">
      <c r="A183" s="39">
        <v>146</v>
      </c>
      <c r="B183" s="40">
        <v>206196</v>
      </c>
      <c r="C183" s="134" t="s">
        <v>393</v>
      </c>
      <c r="D183" s="134" t="s">
        <v>124</v>
      </c>
      <c r="E183" s="135">
        <v>0</v>
      </c>
      <c r="F183" s="135">
        <v>4300000</v>
      </c>
      <c r="G183" s="171">
        <v>0</v>
      </c>
      <c r="H183" s="136">
        <v>911</v>
      </c>
      <c r="I183" s="136">
        <v>228</v>
      </c>
      <c r="J183" s="110">
        <v>0</v>
      </c>
      <c r="K183" s="110">
        <v>0</v>
      </c>
      <c r="L183" s="110">
        <v>0</v>
      </c>
      <c r="M183" s="110">
        <v>0</v>
      </c>
      <c r="N183" s="179">
        <v>0</v>
      </c>
      <c r="O183" s="111">
        <v>0</v>
      </c>
      <c r="P183" s="111">
        <v>0</v>
      </c>
      <c r="Q183" s="111">
        <v>0</v>
      </c>
    </row>
    <row r="184" spans="1:17" s="21" customFormat="1" ht="28.5" x14ac:dyDescent="0.2">
      <c r="A184" s="39">
        <v>147</v>
      </c>
      <c r="B184" s="40">
        <v>209397</v>
      </c>
      <c r="C184" s="134" t="s">
        <v>394</v>
      </c>
      <c r="D184" s="134" t="s">
        <v>124</v>
      </c>
      <c r="E184" s="135">
        <v>0</v>
      </c>
      <c r="F184" s="135">
        <v>2500000</v>
      </c>
      <c r="G184" s="171">
        <v>0</v>
      </c>
      <c r="H184" s="136">
        <v>639</v>
      </c>
      <c r="I184" s="136">
        <v>156</v>
      </c>
      <c r="J184" s="110">
        <v>0</v>
      </c>
      <c r="K184" s="110">
        <v>0</v>
      </c>
      <c r="L184" s="110">
        <v>0</v>
      </c>
      <c r="M184" s="110">
        <v>0</v>
      </c>
      <c r="N184" s="179">
        <v>0</v>
      </c>
      <c r="O184" s="111">
        <v>0</v>
      </c>
      <c r="P184" s="111">
        <v>0</v>
      </c>
      <c r="Q184" s="111">
        <v>0</v>
      </c>
    </row>
    <row r="185" spans="1:17" s="21" customFormat="1" ht="42.75" x14ac:dyDescent="0.2">
      <c r="A185" s="180">
        <v>148</v>
      </c>
      <c r="B185" s="40">
        <v>209398</v>
      </c>
      <c r="C185" s="134" t="s">
        <v>395</v>
      </c>
      <c r="D185" s="134" t="s">
        <v>124</v>
      </c>
      <c r="E185" s="135">
        <v>0</v>
      </c>
      <c r="F185" s="135">
        <v>4000000</v>
      </c>
      <c r="G185" s="171">
        <v>0</v>
      </c>
      <c r="H185" s="136">
        <v>1055</v>
      </c>
      <c r="I185" s="136">
        <v>262</v>
      </c>
      <c r="J185" s="110">
        <v>0</v>
      </c>
      <c r="K185" s="110">
        <v>0</v>
      </c>
      <c r="L185" s="110">
        <v>0</v>
      </c>
      <c r="M185" s="110">
        <v>0</v>
      </c>
      <c r="N185" s="179">
        <v>0</v>
      </c>
      <c r="O185" s="111">
        <v>0</v>
      </c>
      <c r="P185" s="111">
        <v>0</v>
      </c>
      <c r="Q185" s="111">
        <v>0</v>
      </c>
    </row>
    <row r="186" spans="1:17" s="21" customFormat="1" ht="42.75" x14ac:dyDescent="0.2">
      <c r="A186" s="180">
        <v>149</v>
      </c>
      <c r="B186" s="40">
        <v>209399</v>
      </c>
      <c r="C186" s="134" t="s">
        <v>396</v>
      </c>
      <c r="D186" s="134" t="s">
        <v>124</v>
      </c>
      <c r="E186" s="135">
        <v>0</v>
      </c>
      <c r="F186" s="135">
        <v>3500000</v>
      </c>
      <c r="G186" s="171">
        <v>0</v>
      </c>
      <c r="H186" s="136">
        <v>993</v>
      </c>
      <c r="I186" s="136">
        <v>248</v>
      </c>
      <c r="J186" s="110">
        <v>0</v>
      </c>
      <c r="K186" s="110">
        <v>0</v>
      </c>
      <c r="L186" s="110">
        <v>0</v>
      </c>
      <c r="M186" s="110">
        <v>0</v>
      </c>
      <c r="N186" s="179">
        <v>0</v>
      </c>
      <c r="O186" s="111">
        <v>0</v>
      </c>
      <c r="P186" s="111">
        <v>0</v>
      </c>
      <c r="Q186" s="111">
        <v>0</v>
      </c>
    </row>
    <row r="187" spans="1:17" s="21" customFormat="1" ht="42.75" x14ac:dyDescent="0.2">
      <c r="A187" s="180">
        <v>150</v>
      </c>
      <c r="B187" s="40">
        <v>209400</v>
      </c>
      <c r="C187" s="134" t="s">
        <v>406</v>
      </c>
      <c r="D187" s="134" t="s">
        <v>124</v>
      </c>
      <c r="E187" s="135">
        <v>0</v>
      </c>
      <c r="F187" s="135">
        <v>4500000</v>
      </c>
      <c r="G187" s="171">
        <v>0</v>
      </c>
      <c r="H187" s="136">
        <v>0</v>
      </c>
      <c r="I187" s="136">
        <v>0</v>
      </c>
      <c r="J187" s="110">
        <v>0</v>
      </c>
      <c r="K187" s="110">
        <v>0</v>
      </c>
      <c r="L187" s="110">
        <v>0</v>
      </c>
      <c r="M187" s="110">
        <v>0</v>
      </c>
      <c r="N187" s="179">
        <v>0</v>
      </c>
      <c r="O187" s="111">
        <v>0</v>
      </c>
      <c r="P187" s="137">
        <v>0</v>
      </c>
      <c r="Q187" s="137">
        <v>0</v>
      </c>
    </row>
    <row r="188" spans="1:17" s="21" customFormat="1" ht="28.5" x14ac:dyDescent="0.2">
      <c r="A188" s="12">
        <v>151</v>
      </c>
      <c r="B188" s="12">
        <v>226963</v>
      </c>
      <c r="C188" s="108" t="s">
        <v>407</v>
      </c>
      <c r="D188" s="108" t="s">
        <v>124</v>
      </c>
      <c r="E188" s="109">
        <v>0</v>
      </c>
      <c r="F188" s="109">
        <v>31500000</v>
      </c>
      <c r="G188" s="109">
        <v>0</v>
      </c>
      <c r="H188" s="136">
        <v>0</v>
      </c>
      <c r="I188" s="136">
        <v>0</v>
      </c>
      <c r="J188" s="110">
        <v>0</v>
      </c>
      <c r="K188" s="110">
        <v>0</v>
      </c>
      <c r="L188" s="110">
        <v>0</v>
      </c>
      <c r="M188" s="110">
        <v>0</v>
      </c>
      <c r="N188" s="179">
        <v>0</v>
      </c>
      <c r="O188" s="111">
        <v>0</v>
      </c>
      <c r="P188" s="137">
        <v>0</v>
      </c>
      <c r="Q188" s="137">
        <v>0</v>
      </c>
    </row>
    <row r="189" spans="1:17" ht="15.75" thickBot="1" x14ac:dyDescent="0.3">
      <c r="E189" s="181">
        <f>SUM(E183:E188)</f>
        <v>0</v>
      </c>
      <c r="F189" s="181">
        <f>SUM(F183:F188)</f>
        <v>50300000</v>
      </c>
      <c r="G189" s="152">
        <f>SUM(G183:G188)</f>
        <v>0</v>
      </c>
      <c r="H189" s="149">
        <f>SUM(H183:H188)</f>
        <v>3598</v>
      </c>
      <c r="I189" s="182">
        <f>SUM(I183:I188)</f>
        <v>894</v>
      </c>
      <c r="J189" s="182">
        <f t="shared" ref="J189:N189" si="25">SUM(J183:J186)</f>
        <v>0</v>
      </c>
      <c r="K189" s="182">
        <f t="shared" si="25"/>
        <v>0</v>
      </c>
      <c r="L189" s="182">
        <f t="shared" si="25"/>
        <v>0</v>
      </c>
      <c r="M189" s="182">
        <f t="shared" si="25"/>
        <v>0</v>
      </c>
      <c r="N189" s="183">
        <f t="shared" si="25"/>
        <v>0</v>
      </c>
      <c r="O189" s="150">
        <f t="shared" ref="O189" si="26">SUM(O183:O186)</f>
        <v>0</v>
      </c>
      <c r="P189" s="150">
        <v>0</v>
      </c>
      <c r="Q189" s="150">
        <v>0</v>
      </c>
    </row>
    <row r="190" spans="1:17" s="21" customFormat="1" ht="28.5" customHeight="1" thickBot="1" x14ac:dyDescent="0.25">
      <c r="A190" s="413"/>
      <c r="B190" s="414"/>
      <c r="C190" s="414"/>
      <c r="D190" s="414"/>
      <c r="E190" s="184">
        <f>E181+E178+E175+E172+E166+E159+E151+E147+E142+E81+E76+E71+E18</f>
        <v>154226165</v>
      </c>
      <c r="F190" s="184">
        <f>F181+F178+F175+F172+F166+F159+F151+F147+F142+F81+F76+F71+F18+F189+F169</f>
        <v>141554576</v>
      </c>
      <c r="G190" s="184">
        <f>G181+G178+G175+G172+G166+G159+G151+G147+G142+G81+G76+G71+G18+G189+G169</f>
        <v>12545854.780000001</v>
      </c>
      <c r="H190" s="185">
        <f t="shared" ref="H190:N190" si="27">H181+H178+H175+H172+H166+H159+H151+H147+H142+H81+H76+H71+H18</f>
        <v>51599</v>
      </c>
      <c r="I190" s="186">
        <f t="shared" si="27"/>
        <v>39163.01</v>
      </c>
      <c r="J190" s="186">
        <f t="shared" si="27"/>
        <v>0</v>
      </c>
      <c r="K190" s="186">
        <f t="shared" si="27"/>
        <v>3969</v>
      </c>
      <c r="L190" s="186">
        <f t="shared" si="27"/>
        <v>801.68</v>
      </c>
      <c r="M190" s="186">
        <f t="shared" si="27"/>
        <v>284.68</v>
      </c>
      <c r="N190" s="187">
        <f t="shared" si="27"/>
        <v>1375.19</v>
      </c>
      <c r="O190" s="187">
        <f t="shared" ref="O190" si="28">O181+O178+O175+O172+O166+O159+O151+O147+O142+O81+O76+O71+O18</f>
        <v>106.42</v>
      </c>
      <c r="P190" s="187">
        <f>P189+P181+P178+P175+P172+P169+P166+P159+P151+P147+P142+P81+P76+P71+P18</f>
        <v>529.1</v>
      </c>
      <c r="Q190" s="187">
        <f>Q189+Q181+Q178+Q175+Q172+Q169+Q166+Q159+Q151+Q147+Q142+Q81+Q76+Q71+Q18</f>
        <v>0</v>
      </c>
    </row>
    <row r="191" spans="1:17" s="21" customFormat="1" x14ac:dyDescent="0.2">
      <c r="C191" s="188"/>
      <c r="H191" s="189"/>
      <c r="I191" s="189"/>
      <c r="J191" s="189"/>
      <c r="K191" s="189"/>
      <c r="L191" s="189"/>
      <c r="M191" s="190"/>
      <c r="N191" s="190"/>
      <c r="O191" s="190"/>
      <c r="P191" s="190"/>
      <c r="Q191" s="190"/>
    </row>
  </sheetData>
  <mergeCells count="18">
    <mergeCell ref="A190:D190"/>
    <mergeCell ref="E6:G6"/>
    <mergeCell ref="G7:G8"/>
    <mergeCell ref="A9:C9"/>
    <mergeCell ref="A6:A8"/>
    <mergeCell ref="B6:B8"/>
    <mergeCell ref="C6:C8"/>
    <mergeCell ref="D6:D8"/>
    <mergeCell ref="F7:F8"/>
    <mergeCell ref="E7:E8"/>
    <mergeCell ref="A1:M1"/>
    <mergeCell ref="A2:M2"/>
    <mergeCell ref="A3:M3"/>
    <mergeCell ref="A4:M4"/>
    <mergeCell ref="H7:H8"/>
    <mergeCell ref="I7:I8"/>
    <mergeCell ref="J7:Q7"/>
    <mergeCell ref="H6:Q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ignoredErrors>
    <ignoredError sqref="N169 H169:M16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30"/>
  <sheetViews>
    <sheetView zoomScale="55" zoomScaleNormal="55" workbookViewId="0">
      <selection activeCell="Q32" sqref="Q32"/>
    </sheetView>
  </sheetViews>
  <sheetFormatPr baseColWidth="10" defaultRowHeight="14.25" x14ac:dyDescent="0.2"/>
  <cols>
    <col min="1" max="2" width="11.42578125" style="7"/>
    <col min="3" max="3" width="44.28515625" style="8" customWidth="1"/>
    <col min="4" max="4" width="14.7109375" style="7" customWidth="1"/>
    <col min="5" max="5" width="24.7109375" style="9" bestFit="1" customWidth="1"/>
    <col min="6" max="6" width="26.28515625" style="9" customWidth="1"/>
    <col min="7" max="7" width="27.42578125" style="9" customWidth="1"/>
    <col min="8" max="8" width="15.140625" style="10" customWidth="1"/>
    <col min="9" max="9" width="13.85546875" style="10" bestFit="1" customWidth="1"/>
    <col min="10" max="12" width="11.42578125" style="10" customWidth="1"/>
    <col min="13" max="13" width="11.7109375" style="10" bestFit="1" customWidth="1"/>
    <col min="14" max="16" width="11.5703125" style="10" customWidth="1"/>
    <col min="17" max="17" width="11.42578125" style="91"/>
    <col min="18" max="16384" width="11.42578125" style="4"/>
  </cols>
  <sheetData>
    <row r="1" spans="1:17" ht="15" x14ac:dyDescent="0.25">
      <c r="A1" s="404" t="s">
        <v>266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</row>
    <row r="2" spans="1:17" ht="15" x14ac:dyDescent="0.25">
      <c r="A2" s="404" t="s">
        <v>267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</row>
    <row r="3" spans="1:17" ht="15" x14ac:dyDescent="0.25">
      <c r="A3" s="404" t="s">
        <v>301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</row>
    <row r="4" spans="1:17" ht="15" x14ac:dyDescent="0.25">
      <c r="A4" s="5" t="s">
        <v>269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5.75" thickBot="1" x14ac:dyDescent="0.25">
      <c r="A5" s="6" t="s">
        <v>409</v>
      </c>
      <c r="M5" s="11"/>
    </row>
    <row r="6" spans="1:17" ht="15" customHeight="1" x14ac:dyDescent="0.2">
      <c r="A6" s="420" t="s">
        <v>2</v>
      </c>
      <c r="B6" s="423" t="s">
        <v>3</v>
      </c>
      <c r="C6" s="426" t="s">
        <v>4</v>
      </c>
      <c r="D6" s="426" t="s">
        <v>5</v>
      </c>
      <c r="E6" s="435" t="s">
        <v>6</v>
      </c>
      <c r="F6" s="435"/>
      <c r="G6" s="435"/>
      <c r="H6" s="423" t="s">
        <v>7</v>
      </c>
      <c r="I6" s="423"/>
      <c r="J6" s="423"/>
      <c r="K6" s="423"/>
      <c r="L6" s="423"/>
      <c r="M6" s="423"/>
      <c r="N6" s="423"/>
      <c r="O6" s="423"/>
      <c r="P6" s="423"/>
      <c r="Q6" s="441"/>
    </row>
    <row r="7" spans="1:17" ht="12" customHeight="1" x14ac:dyDescent="0.2">
      <c r="A7" s="421"/>
      <c r="B7" s="424"/>
      <c r="C7" s="427"/>
      <c r="D7" s="427"/>
      <c r="E7" s="436" t="s">
        <v>8</v>
      </c>
      <c r="F7" s="436" t="s">
        <v>9</v>
      </c>
      <c r="G7" s="438" t="s">
        <v>300</v>
      </c>
      <c r="H7" s="433" t="s">
        <v>8</v>
      </c>
      <c r="I7" s="433" t="s">
        <v>9</v>
      </c>
      <c r="J7" s="433" t="s">
        <v>10</v>
      </c>
      <c r="K7" s="433"/>
      <c r="L7" s="433"/>
      <c r="M7" s="433"/>
      <c r="N7" s="433"/>
      <c r="O7" s="433"/>
      <c r="P7" s="433"/>
      <c r="Q7" s="440"/>
    </row>
    <row r="8" spans="1:17" ht="43.5" customHeight="1" thickBot="1" x14ac:dyDescent="0.25">
      <c r="A8" s="422"/>
      <c r="B8" s="425"/>
      <c r="C8" s="428"/>
      <c r="D8" s="428"/>
      <c r="E8" s="437"/>
      <c r="F8" s="437"/>
      <c r="G8" s="439"/>
      <c r="H8" s="434"/>
      <c r="I8" s="434"/>
      <c r="J8" s="309" t="s">
        <v>11</v>
      </c>
      <c r="K8" s="309" t="s">
        <v>12</v>
      </c>
      <c r="L8" s="309" t="s">
        <v>13</v>
      </c>
      <c r="M8" s="309" t="s">
        <v>245</v>
      </c>
      <c r="N8" s="309" t="s">
        <v>271</v>
      </c>
      <c r="O8" s="309" t="s">
        <v>399</v>
      </c>
      <c r="P8" s="309" t="s">
        <v>410</v>
      </c>
      <c r="Q8" s="95" t="s">
        <v>409</v>
      </c>
    </row>
    <row r="9" spans="1:17" s="16" customFormat="1" ht="18.75" customHeight="1" x14ac:dyDescent="0.2">
      <c r="A9" s="301" t="s">
        <v>26</v>
      </c>
      <c r="B9" s="165"/>
      <c r="C9" s="305"/>
      <c r="D9" s="165"/>
      <c r="E9" s="306"/>
      <c r="F9" s="306"/>
      <c r="G9" s="306"/>
      <c r="H9" s="307"/>
      <c r="I9" s="307"/>
      <c r="J9" s="307"/>
      <c r="K9" s="307"/>
      <c r="L9" s="307"/>
      <c r="M9" s="307"/>
      <c r="N9" s="307"/>
      <c r="O9" s="307"/>
      <c r="P9" s="307"/>
      <c r="Q9" s="308"/>
    </row>
    <row r="10" spans="1:17" s="21" customFormat="1" ht="43.5" thickBot="1" x14ac:dyDescent="0.25">
      <c r="A10" s="39">
        <v>1</v>
      </c>
      <c r="B10" s="40">
        <v>154990</v>
      </c>
      <c r="C10" s="41" t="s">
        <v>302</v>
      </c>
      <c r="D10" s="40" t="s">
        <v>1</v>
      </c>
      <c r="E10" s="42">
        <v>5000000</v>
      </c>
      <c r="F10" s="42">
        <v>0</v>
      </c>
      <c r="G10" s="42">
        <v>0</v>
      </c>
      <c r="H10" s="43">
        <v>560</v>
      </c>
      <c r="I10" s="43">
        <v>58.51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299">
        <v>0</v>
      </c>
    </row>
    <row r="11" spans="1:17" s="27" customFormat="1" ht="15.75" thickBot="1" x14ac:dyDescent="0.3">
      <c r="A11" s="22"/>
      <c r="B11" s="23"/>
      <c r="C11" s="24"/>
      <c r="D11" s="23"/>
      <c r="E11" s="25">
        <f>+E10</f>
        <v>5000000</v>
      </c>
      <c r="F11" s="25">
        <f>+F10</f>
        <v>0</v>
      </c>
      <c r="G11" s="25">
        <f>+G10</f>
        <v>0</v>
      </c>
      <c r="H11" s="26">
        <v>560</v>
      </c>
      <c r="I11" s="26">
        <v>58.51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300">
        <v>0</v>
      </c>
    </row>
    <row r="12" spans="1:17" s="27" customFormat="1" ht="24" customHeight="1" x14ac:dyDescent="0.25">
      <c r="A12" s="301" t="s">
        <v>71</v>
      </c>
      <c r="B12" s="260"/>
      <c r="C12" s="302"/>
      <c r="D12" s="260"/>
      <c r="E12" s="303"/>
      <c r="F12" s="303"/>
      <c r="G12" s="303"/>
      <c r="H12" s="261"/>
      <c r="I12" s="261"/>
      <c r="J12" s="261"/>
      <c r="K12" s="261"/>
      <c r="L12" s="261"/>
      <c r="M12" s="261"/>
      <c r="N12" s="261"/>
      <c r="O12" s="261"/>
      <c r="P12" s="261"/>
      <c r="Q12" s="262"/>
    </row>
    <row r="13" spans="1:17" s="21" customFormat="1" ht="57" x14ac:dyDescent="0.2">
      <c r="A13" s="38">
        <v>2</v>
      </c>
      <c r="B13" s="12">
        <v>96810</v>
      </c>
      <c r="C13" s="13" t="s">
        <v>303</v>
      </c>
      <c r="D13" s="12" t="s">
        <v>1</v>
      </c>
      <c r="E13" s="14">
        <v>2000000</v>
      </c>
      <c r="F13" s="14">
        <v>0</v>
      </c>
      <c r="G13" s="14">
        <v>0</v>
      </c>
      <c r="H13" s="15">
        <v>121</v>
      </c>
      <c r="I13" s="15">
        <v>12.1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290">
        <v>0</v>
      </c>
    </row>
    <row r="14" spans="1:17" s="21" customFormat="1" ht="42.75" x14ac:dyDescent="0.2">
      <c r="A14" s="38">
        <v>3</v>
      </c>
      <c r="B14" s="12">
        <v>99889</v>
      </c>
      <c r="C14" s="13" t="s">
        <v>304</v>
      </c>
      <c r="D14" s="12" t="s">
        <v>1</v>
      </c>
      <c r="E14" s="14">
        <v>3000000</v>
      </c>
      <c r="F14" s="14">
        <v>16237789</v>
      </c>
      <c r="G14" s="14">
        <v>15407947.48</v>
      </c>
      <c r="H14" s="15">
        <v>21</v>
      </c>
      <c r="I14" s="15">
        <v>0.26</v>
      </c>
      <c r="J14" s="15">
        <v>0</v>
      </c>
      <c r="K14" s="15">
        <v>0</v>
      </c>
      <c r="L14" s="15">
        <v>0</v>
      </c>
      <c r="M14" s="15">
        <v>0</v>
      </c>
      <c r="N14" s="15">
        <v>0.23</v>
      </c>
      <c r="O14" s="15">
        <v>0.11</v>
      </c>
      <c r="P14" s="15">
        <v>0</v>
      </c>
      <c r="Q14" s="290">
        <v>0.86</v>
      </c>
    </row>
    <row r="15" spans="1:17" s="21" customFormat="1" ht="42.75" x14ac:dyDescent="0.2">
      <c r="A15" s="38">
        <v>4</v>
      </c>
      <c r="B15" s="12">
        <v>129427</v>
      </c>
      <c r="C15" s="13" t="s">
        <v>305</v>
      </c>
      <c r="D15" s="12" t="s">
        <v>1</v>
      </c>
      <c r="E15" s="14">
        <v>3000000</v>
      </c>
      <c r="F15" s="14">
        <v>0</v>
      </c>
      <c r="G15" s="14">
        <v>0</v>
      </c>
      <c r="H15" s="15">
        <v>11</v>
      </c>
      <c r="I15" s="15">
        <v>1.1000000000000001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290">
        <v>0</v>
      </c>
    </row>
    <row r="16" spans="1:17" s="21" customFormat="1" ht="60" customHeight="1" x14ac:dyDescent="0.2">
      <c r="A16" s="38">
        <v>5</v>
      </c>
      <c r="B16" s="12">
        <v>134501</v>
      </c>
      <c r="C16" s="13" t="s">
        <v>306</v>
      </c>
      <c r="D16" s="12" t="s">
        <v>1</v>
      </c>
      <c r="E16" s="14">
        <v>10000000</v>
      </c>
      <c r="F16" s="14">
        <v>0</v>
      </c>
      <c r="G16" s="14">
        <v>0</v>
      </c>
      <c r="H16" s="15">
        <v>69</v>
      </c>
      <c r="I16" s="15">
        <v>10.1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290">
        <v>0</v>
      </c>
    </row>
    <row r="17" spans="1:17" s="21" customFormat="1" ht="60" customHeight="1" thickBot="1" x14ac:dyDescent="0.25">
      <c r="A17" s="39">
        <v>6</v>
      </c>
      <c r="B17" s="40">
        <v>118776</v>
      </c>
      <c r="C17" s="41" t="s">
        <v>379</v>
      </c>
      <c r="D17" s="40" t="s">
        <v>1</v>
      </c>
      <c r="E17" s="42">
        <v>0</v>
      </c>
      <c r="F17" s="42">
        <v>3280306</v>
      </c>
      <c r="G17" s="42">
        <v>3280305.05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299">
        <v>0.09</v>
      </c>
    </row>
    <row r="18" spans="1:17" s="27" customFormat="1" ht="15.75" thickBot="1" x14ac:dyDescent="0.3">
      <c r="A18" s="22"/>
      <c r="B18" s="23"/>
      <c r="C18" s="24"/>
      <c r="D18" s="23"/>
      <c r="E18" s="25">
        <f>SUM(E13:E17)</f>
        <v>18000000</v>
      </c>
      <c r="F18" s="25">
        <f>SUM(F13:F17)</f>
        <v>19518095</v>
      </c>
      <c r="G18" s="25">
        <f>SUM(G13:G17)</f>
        <v>18688252.530000001</v>
      </c>
      <c r="H18" s="26">
        <f>SUM(H13:H17)</f>
        <v>222</v>
      </c>
      <c r="I18" s="26">
        <f>SUM(I13:I17)</f>
        <v>23.56</v>
      </c>
      <c r="J18" s="26">
        <v>0</v>
      </c>
      <c r="K18" s="26">
        <v>0</v>
      </c>
      <c r="L18" s="26">
        <v>0</v>
      </c>
      <c r="M18" s="26">
        <v>0</v>
      </c>
      <c r="N18" s="26">
        <f>+N16+N15+N14+N13</f>
        <v>0.23</v>
      </c>
      <c r="O18" s="26">
        <f>+O16+O15+O14+O13</f>
        <v>0.11</v>
      </c>
      <c r="P18" s="26">
        <f>SUM(P13:P17)</f>
        <v>0</v>
      </c>
      <c r="Q18" s="300">
        <f>SUM(Q13:Q17)</f>
        <v>0.95</v>
      </c>
    </row>
    <row r="19" spans="1:17" s="27" customFormat="1" ht="15.75" thickBot="1" x14ac:dyDescent="0.3">
      <c r="A19" s="28" t="s">
        <v>18</v>
      </c>
      <c r="B19" s="29"/>
      <c r="C19" s="30"/>
      <c r="D19" s="29"/>
      <c r="E19" s="31"/>
      <c r="F19" s="31"/>
      <c r="G19" s="31"/>
      <c r="H19" s="32"/>
      <c r="I19" s="32"/>
      <c r="J19" s="32"/>
      <c r="K19" s="32"/>
      <c r="L19" s="32"/>
      <c r="M19" s="32"/>
      <c r="N19" s="33"/>
      <c r="O19" s="33"/>
      <c r="P19" s="85"/>
      <c r="Q19" s="128"/>
    </row>
    <row r="20" spans="1:17" s="21" customFormat="1" ht="57.75" thickBot="1" x14ac:dyDescent="0.25">
      <c r="A20" s="44">
        <v>7</v>
      </c>
      <c r="B20" s="45">
        <v>156726</v>
      </c>
      <c r="C20" s="46" t="s">
        <v>307</v>
      </c>
      <c r="D20" s="45" t="s">
        <v>1</v>
      </c>
      <c r="E20" s="47">
        <v>11000000</v>
      </c>
      <c r="F20" s="47">
        <v>14481905</v>
      </c>
      <c r="G20" s="47">
        <v>14481904.32</v>
      </c>
      <c r="H20" s="48">
        <v>5</v>
      </c>
      <c r="I20" s="48">
        <v>0.39</v>
      </c>
      <c r="J20" s="48">
        <v>0</v>
      </c>
      <c r="K20" s="48">
        <v>0</v>
      </c>
      <c r="L20" s="48">
        <v>0</v>
      </c>
      <c r="M20" s="48">
        <v>0</v>
      </c>
      <c r="N20" s="48">
        <v>0.38</v>
      </c>
      <c r="O20" s="48">
        <v>0</v>
      </c>
      <c r="P20" s="48">
        <v>0</v>
      </c>
      <c r="Q20" s="304">
        <v>0.11</v>
      </c>
    </row>
    <row r="21" spans="1:17" s="27" customFormat="1" ht="15.75" thickBot="1" x14ac:dyDescent="0.3">
      <c r="A21" s="22"/>
      <c r="B21" s="23"/>
      <c r="C21" s="24"/>
      <c r="D21" s="23"/>
      <c r="E21" s="25">
        <f>+E20</f>
        <v>11000000</v>
      </c>
      <c r="F21" s="25">
        <f>+F20</f>
        <v>14481905</v>
      </c>
      <c r="G21" s="25">
        <f>+G20</f>
        <v>14481904.32</v>
      </c>
      <c r="H21" s="26">
        <v>5</v>
      </c>
      <c r="I21" s="26">
        <v>0.39</v>
      </c>
      <c r="J21" s="26">
        <v>0</v>
      </c>
      <c r="K21" s="26">
        <v>0</v>
      </c>
      <c r="L21" s="26">
        <v>0</v>
      </c>
      <c r="M21" s="26">
        <v>0</v>
      </c>
      <c r="N21" s="26">
        <f>+N20</f>
        <v>0.38</v>
      </c>
      <c r="O21" s="26">
        <f>+O20</f>
        <v>0</v>
      </c>
      <c r="P21" s="26">
        <v>0</v>
      </c>
      <c r="Q21" s="300">
        <v>0.11</v>
      </c>
    </row>
    <row r="22" spans="1:17" s="27" customFormat="1" ht="15" x14ac:dyDescent="0.25">
      <c r="A22" s="301" t="s">
        <v>91</v>
      </c>
      <c r="B22" s="260"/>
      <c r="C22" s="302"/>
      <c r="D22" s="260"/>
      <c r="E22" s="303"/>
      <c r="F22" s="303"/>
      <c r="G22" s="303"/>
      <c r="H22" s="261"/>
      <c r="I22" s="261"/>
      <c r="J22" s="261"/>
      <c r="K22" s="261"/>
      <c r="L22" s="261"/>
      <c r="M22" s="261"/>
      <c r="N22" s="261"/>
      <c r="O22" s="261"/>
      <c r="P22" s="261"/>
      <c r="Q22" s="262"/>
    </row>
    <row r="23" spans="1:17" s="21" customFormat="1" ht="42.75" x14ac:dyDescent="0.2">
      <c r="A23" s="38">
        <v>8</v>
      </c>
      <c r="B23" s="49">
        <v>96880</v>
      </c>
      <c r="C23" s="50" t="s">
        <v>308</v>
      </c>
      <c r="D23" s="12" t="s">
        <v>1</v>
      </c>
      <c r="E23" s="51">
        <v>301000</v>
      </c>
      <c r="F23" s="52">
        <v>0</v>
      </c>
      <c r="G23" s="14">
        <v>0</v>
      </c>
      <c r="H23" s="15">
        <v>26</v>
      </c>
      <c r="I23" s="15">
        <v>0.24</v>
      </c>
      <c r="J23" s="15">
        <v>0</v>
      </c>
      <c r="K23" s="15">
        <v>0</v>
      </c>
      <c r="L23" s="15">
        <v>0</v>
      </c>
      <c r="M23" s="15">
        <v>0</v>
      </c>
      <c r="N23" s="53">
        <v>0</v>
      </c>
      <c r="O23" s="53">
        <v>0</v>
      </c>
      <c r="P23" s="53">
        <v>0</v>
      </c>
      <c r="Q23" s="290">
        <v>0</v>
      </c>
    </row>
    <row r="24" spans="1:17" s="21" customFormat="1" ht="71.25" x14ac:dyDescent="0.2">
      <c r="A24" s="38">
        <v>9</v>
      </c>
      <c r="B24" s="49">
        <v>109643</v>
      </c>
      <c r="C24" s="50" t="s">
        <v>309</v>
      </c>
      <c r="D24" s="12" t="s">
        <v>1</v>
      </c>
      <c r="E24" s="51">
        <v>100000</v>
      </c>
      <c r="F24" s="52">
        <v>0</v>
      </c>
      <c r="G24" s="14">
        <v>0</v>
      </c>
      <c r="H24" s="15">
        <v>4</v>
      </c>
      <c r="I24" s="15">
        <v>0.4</v>
      </c>
      <c r="J24" s="15">
        <v>0</v>
      </c>
      <c r="K24" s="15">
        <v>0</v>
      </c>
      <c r="L24" s="15">
        <v>0</v>
      </c>
      <c r="M24" s="15">
        <v>0</v>
      </c>
      <c r="N24" s="53">
        <v>0</v>
      </c>
      <c r="O24" s="53">
        <v>0</v>
      </c>
      <c r="P24" s="53">
        <v>0</v>
      </c>
      <c r="Q24" s="290">
        <v>0</v>
      </c>
    </row>
    <row r="25" spans="1:17" s="21" customFormat="1" ht="99.75" x14ac:dyDescent="0.2">
      <c r="A25" s="38">
        <v>10</v>
      </c>
      <c r="B25" s="49">
        <v>109644</v>
      </c>
      <c r="C25" s="50" t="s">
        <v>310</v>
      </c>
      <c r="D25" s="12" t="s">
        <v>1</v>
      </c>
      <c r="E25" s="51">
        <v>5200000</v>
      </c>
      <c r="F25" s="52">
        <v>0</v>
      </c>
      <c r="G25" s="14">
        <v>0</v>
      </c>
      <c r="H25" s="15">
        <v>21</v>
      </c>
      <c r="I25" s="15">
        <v>2.1</v>
      </c>
      <c r="J25" s="15">
        <v>0</v>
      </c>
      <c r="K25" s="15">
        <v>0</v>
      </c>
      <c r="L25" s="15">
        <v>0</v>
      </c>
      <c r="M25" s="15">
        <v>0</v>
      </c>
      <c r="N25" s="53">
        <v>0</v>
      </c>
      <c r="O25" s="53">
        <v>0</v>
      </c>
      <c r="P25" s="53">
        <v>0</v>
      </c>
      <c r="Q25" s="290">
        <v>0</v>
      </c>
    </row>
    <row r="26" spans="1:17" s="21" customFormat="1" ht="71.25" x14ac:dyDescent="0.2">
      <c r="A26" s="38">
        <v>11</v>
      </c>
      <c r="B26" s="49">
        <v>109646</v>
      </c>
      <c r="C26" s="50" t="s">
        <v>311</v>
      </c>
      <c r="D26" s="12" t="s">
        <v>1</v>
      </c>
      <c r="E26" s="51">
        <v>100000</v>
      </c>
      <c r="F26" s="52">
        <v>0</v>
      </c>
      <c r="G26" s="14">
        <v>0</v>
      </c>
      <c r="H26" s="15">
        <v>8</v>
      </c>
      <c r="I26" s="15">
        <v>0.8</v>
      </c>
      <c r="J26" s="15">
        <v>0</v>
      </c>
      <c r="K26" s="15">
        <v>0</v>
      </c>
      <c r="L26" s="15">
        <v>0</v>
      </c>
      <c r="M26" s="15">
        <v>0</v>
      </c>
      <c r="N26" s="53">
        <v>0</v>
      </c>
      <c r="O26" s="53">
        <v>0</v>
      </c>
      <c r="P26" s="53">
        <v>0</v>
      </c>
      <c r="Q26" s="290">
        <v>0</v>
      </c>
    </row>
    <row r="27" spans="1:17" s="21" customFormat="1" ht="71.25" x14ac:dyDescent="0.2">
      <c r="A27" s="38">
        <v>12</v>
      </c>
      <c r="B27" s="49">
        <v>109650</v>
      </c>
      <c r="C27" s="50" t="s">
        <v>312</v>
      </c>
      <c r="D27" s="12" t="s">
        <v>1</v>
      </c>
      <c r="E27" s="51">
        <v>122700</v>
      </c>
      <c r="F27" s="52">
        <v>0</v>
      </c>
      <c r="G27" s="14">
        <v>0</v>
      </c>
      <c r="H27" s="15">
        <v>5</v>
      </c>
      <c r="I27" s="15">
        <v>0.5</v>
      </c>
      <c r="J27" s="15">
        <v>0</v>
      </c>
      <c r="K27" s="15">
        <v>0</v>
      </c>
      <c r="L27" s="15">
        <v>0</v>
      </c>
      <c r="M27" s="15">
        <v>0</v>
      </c>
      <c r="N27" s="53">
        <v>0</v>
      </c>
      <c r="O27" s="53">
        <v>0</v>
      </c>
      <c r="P27" s="53">
        <v>0</v>
      </c>
      <c r="Q27" s="290">
        <v>0</v>
      </c>
    </row>
    <row r="28" spans="1:17" s="21" customFormat="1" ht="57" x14ac:dyDescent="0.2">
      <c r="A28" s="38">
        <v>13</v>
      </c>
      <c r="B28" s="49">
        <v>119174</v>
      </c>
      <c r="C28" s="50" t="s">
        <v>380</v>
      </c>
      <c r="D28" s="12" t="s">
        <v>1</v>
      </c>
      <c r="E28" s="51">
        <v>0</v>
      </c>
      <c r="F28" s="52">
        <v>486226</v>
      </c>
      <c r="G28" s="14">
        <v>486225.13</v>
      </c>
      <c r="H28" s="15">
        <v>13</v>
      </c>
      <c r="I28" s="15">
        <v>1.3</v>
      </c>
      <c r="J28" s="15">
        <v>0</v>
      </c>
      <c r="K28" s="15">
        <v>0</v>
      </c>
      <c r="L28" s="15">
        <v>0</v>
      </c>
      <c r="M28" s="15">
        <v>0</v>
      </c>
      <c r="N28" s="53">
        <v>0</v>
      </c>
      <c r="O28" s="53">
        <v>0</v>
      </c>
      <c r="P28" s="53">
        <v>0</v>
      </c>
      <c r="Q28" s="290">
        <v>0.11</v>
      </c>
    </row>
    <row r="29" spans="1:17" s="21" customFormat="1" ht="42.75" x14ac:dyDescent="0.2">
      <c r="A29" s="38">
        <v>14</v>
      </c>
      <c r="B29" s="49">
        <v>119226</v>
      </c>
      <c r="C29" s="50" t="s">
        <v>313</v>
      </c>
      <c r="D29" s="12" t="s">
        <v>1</v>
      </c>
      <c r="E29" s="51">
        <v>3000000</v>
      </c>
      <c r="F29" s="52">
        <v>0</v>
      </c>
      <c r="G29" s="14">
        <v>0</v>
      </c>
      <c r="H29" s="15">
        <v>20</v>
      </c>
      <c r="I29" s="15">
        <v>2</v>
      </c>
      <c r="J29" s="15">
        <v>0</v>
      </c>
      <c r="K29" s="15">
        <v>0</v>
      </c>
      <c r="L29" s="15">
        <v>0</v>
      </c>
      <c r="M29" s="15">
        <v>0</v>
      </c>
      <c r="N29" s="53">
        <v>0</v>
      </c>
      <c r="O29" s="53">
        <v>0</v>
      </c>
      <c r="P29" s="53">
        <v>0</v>
      </c>
      <c r="Q29" s="290">
        <v>0</v>
      </c>
    </row>
    <row r="30" spans="1:17" s="21" customFormat="1" ht="57" x14ac:dyDescent="0.2">
      <c r="A30" s="38">
        <v>15</v>
      </c>
      <c r="B30" s="49">
        <v>119457</v>
      </c>
      <c r="C30" s="50" t="s">
        <v>314</v>
      </c>
      <c r="D30" s="12" t="s">
        <v>1</v>
      </c>
      <c r="E30" s="51">
        <v>3000000</v>
      </c>
      <c r="F30" s="54">
        <v>33649798</v>
      </c>
      <c r="G30" s="14">
        <v>25197819.739999998</v>
      </c>
      <c r="H30" s="15">
        <v>27</v>
      </c>
      <c r="I30" s="15">
        <v>0.94</v>
      </c>
      <c r="J30" s="15">
        <v>0</v>
      </c>
      <c r="K30" s="15">
        <v>0</v>
      </c>
      <c r="L30" s="15">
        <v>0</v>
      </c>
      <c r="M30" s="15">
        <v>0</v>
      </c>
      <c r="N30" s="53">
        <v>4.71</v>
      </c>
      <c r="O30" s="53">
        <v>0</v>
      </c>
      <c r="P30" s="53">
        <v>0</v>
      </c>
      <c r="Q30" s="290">
        <v>1.01</v>
      </c>
    </row>
    <row r="31" spans="1:17" s="21" customFormat="1" ht="57" x14ac:dyDescent="0.2">
      <c r="A31" s="38">
        <v>16</v>
      </c>
      <c r="B31" s="49">
        <v>122412</v>
      </c>
      <c r="C31" s="50" t="s">
        <v>315</v>
      </c>
      <c r="D31" s="12" t="s">
        <v>1</v>
      </c>
      <c r="E31" s="51">
        <v>15000000</v>
      </c>
      <c r="F31" s="52">
        <v>0</v>
      </c>
      <c r="G31" s="14">
        <v>0</v>
      </c>
      <c r="H31" s="15">
        <v>27</v>
      </c>
      <c r="I31" s="15">
        <v>3.23</v>
      </c>
      <c r="J31" s="15">
        <v>0</v>
      </c>
      <c r="K31" s="15">
        <v>0</v>
      </c>
      <c r="L31" s="15">
        <v>0</v>
      </c>
      <c r="M31" s="15">
        <v>0</v>
      </c>
      <c r="N31" s="53">
        <v>0</v>
      </c>
      <c r="O31" s="53">
        <v>0</v>
      </c>
      <c r="P31" s="53">
        <v>0</v>
      </c>
      <c r="Q31" s="290">
        <v>0</v>
      </c>
    </row>
    <row r="32" spans="1:17" s="21" customFormat="1" ht="42.75" x14ac:dyDescent="0.2">
      <c r="A32" s="38">
        <v>17</v>
      </c>
      <c r="B32" s="49">
        <v>122477</v>
      </c>
      <c r="C32" s="50" t="s">
        <v>316</v>
      </c>
      <c r="D32" s="12" t="s">
        <v>1</v>
      </c>
      <c r="E32" s="51">
        <v>2000000</v>
      </c>
      <c r="F32" s="52">
        <v>3000000</v>
      </c>
      <c r="G32" s="14">
        <v>3000000</v>
      </c>
      <c r="H32" s="15">
        <v>21</v>
      </c>
      <c r="I32" s="15">
        <v>5.09</v>
      </c>
      <c r="J32" s="15">
        <v>0</v>
      </c>
      <c r="K32" s="15">
        <v>0</v>
      </c>
      <c r="L32" s="15">
        <v>0</v>
      </c>
      <c r="M32" s="15">
        <v>0</v>
      </c>
      <c r="N32" s="53">
        <v>0</v>
      </c>
      <c r="O32" s="53">
        <v>0</v>
      </c>
      <c r="P32" s="53">
        <v>0</v>
      </c>
      <c r="Q32" s="290">
        <v>1.95</v>
      </c>
    </row>
    <row r="33" spans="1:17" s="21" customFormat="1" ht="42.75" x14ac:dyDescent="0.2">
      <c r="A33" s="38">
        <v>18</v>
      </c>
      <c r="B33" s="49">
        <v>122576</v>
      </c>
      <c r="C33" s="50" t="s">
        <v>317</v>
      </c>
      <c r="D33" s="12" t="s">
        <v>1</v>
      </c>
      <c r="E33" s="51">
        <v>52000000</v>
      </c>
      <c r="F33" s="52">
        <v>20039634</v>
      </c>
      <c r="G33" s="14">
        <v>20039634</v>
      </c>
      <c r="H33" s="15">
        <v>14</v>
      </c>
      <c r="I33" s="15">
        <v>4.97</v>
      </c>
      <c r="J33" s="15">
        <v>0</v>
      </c>
      <c r="K33" s="15">
        <v>0</v>
      </c>
      <c r="L33" s="15">
        <v>0</v>
      </c>
      <c r="M33" s="15">
        <v>0</v>
      </c>
      <c r="N33" s="53">
        <v>1.53</v>
      </c>
      <c r="O33" s="53">
        <v>0.24</v>
      </c>
      <c r="P33" s="53">
        <v>0</v>
      </c>
      <c r="Q33" s="290">
        <v>0.96</v>
      </c>
    </row>
    <row r="34" spans="1:17" s="21" customFormat="1" ht="71.25" x14ac:dyDescent="0.2">
      <c r="A34" s="38">
        <v>19</v>
      </c>
      <c r="B34" s="49">
        <v>122699</v>
      </c>
      <c r="C34" s="50" t="s">
        <v>318</v>
      </c>
      <c r="D34" s="12" t="s">
        <v>1</v>
      </c>
      <c r="E34" s="51">
        <v>3000000</v>
      </c>
      <c r="F34" s="52">
        <v>8687554</v>
      </c>
      <c r="G34" s="14">
        <v>8687553.1799999997</v>
      </c>
      <c r="H34" s="15">
        <v>5</v>
      </c>
      <c r="I34" s="15">
        <v>0.5</v>
      </c>
      <c r="J34" s="15">
        <v>0</v>
      </c>
      <c r="K34" s="15">
        <v>0</v>
      </c>
      <c r="L34" s="15">
        <v>0</v>
      </c>
      <c r="M34" s="15">
        <v>0</v>
      </c>
      <c r="N34" s="53">
        <v>0</v>
      </c>
      <c r="O34" s="53">
        <v>0</v>
      </c>
      <c r="P34" s="53">
        <v>0</v>
      </c>
      <c r="Q34" s="290">
        <v>1.1100000000000001</v>
      </c>
    </row>
    <row r="35" spans="1:17" s="21" customFormat="1" ht="57" x14ac:dyDescent="0.2">
      <c r="A35" s="38">
        <v>20</v>
      </c>
      <c r="B35" s="49">
        <v>122866</v>
      </c>
      <c r="C35" s="50" t="s">
        <v>319</v>
      </c>
      <c r="D35" s="12" t="s">
        <v>1</v>
      </c>
      <c r="E35" s="51">
        <v>1500000</v>
      </c>
      <c r="F35" s="52">
        <v>5308494</v>
      </c>
      <c r="G35" s="14">
        <v>5308493.45</v>
      </c>
      <c r="H35" s="15">
        <v>8</v>
      </c>
      <c r="I35" s="15">
        <v>0.2</v>
      </c>
      <c r="J35" s="15">
        <v>0</v>
      </c>
      <c r="K35" s="15">
        <v>0</v>
      </c>
      <c r="L35" s="15">
        <v>0</v>
      </c>
      <c r="M35" s="15">
        <v>0</v>
      </c>
      <c r="N35" s="53">
        <v>0</v>
      </c>
      <c r="O35" s="53">
        <v>0</v>
      </c>
      <c r="P35" s="53">
        <v>0</v>
      </c>
      <c r="Q35" s="290">
        <v>0.38</v>
      </c>
    </row>
    <row r="36" spans="1:17" s="21" customFormat="1" ht="71.25" x14ac:dyDescent="0.2">
      <c r="A36" s="38">
        <v>21</v>
      </c>
      <c r="B36" s="49">
        <v>129914</v>
      </c>
      <c r="C36" s="50" t="s">
        <v>320</v>
      </c>
      <c r="D36" s="12" t="s">
        <v>1</v>
      </c>
      <c r="E36" s="51">
        <v>1500000</v>
      </c>
      <c r="F36" s="52">
        <v>0</v>
      </c>
      <c r="G36" s="14">
        <v>0</v>
      </c>
      <c r="H36" s="15">
        <v>16</v>
      </c>
      <c r="I36" s="15">
        <v>0.3</v>
      </c>
      <c r="J36" s="15">
        <v>0</v>
      </c>
      <c r="K36" s="15">
        <v>0</v>
      </c>
      <c r="L36" s="15">
        <v>0</v>
      </c>
      <c r="M36" s="15">
        <v>0</v>
      </c>
      <c r="N36" s="53">
        <v>0</v>
      </c>
      <c r="O36" s="53">
        <v>0</v>
      </c>
      <c r="P36" s="53">
        <v>0</v>
      </c>
      <c r="Q36" s="290">
        <v>0</v>
      </c>
    </row>
    <row r="37" spans="1:17" s="21" customFormat="1" ht="42.75" x14ac:dyDescent="0.2">
      <c r="A37" s="38">
        <v>22</v>
      </c>
      <c r="B37" s="49">
        <v>130902</v>
      </c>
      <c r="C37" s="50" t="s">
        <v>321</v>
      </c>
      <c r="D37" s="12" t="s">
        <v>1</v>
      </c>
      <c r="E37" s="51">
        <v>22500002</v>
      </c>
      <c r="F37" s="55">
        <v>7605977</v>
      </c>
      <c r="G37" s="14">
        <v>7605975.4800000004</v>
      </c>
      <c r="H37" s="15">
        <v>10</v>
      </c>
      <c r="I37" s="15">
        <v>1.41</v>
      </c>
      <c r="J37" s="15">
        <v>0</v>
      </c>
      <c r="K37" s="15">
        <v>0</v>
      </c>
      <c r="L37" s="15">
        <v>0</v>
      </c>
      <c r="M37" s="15">
        <v>0</v>
      </c>
      <c r="N37" s="53">
        <v>0</v>
      </c>
      <c r="O37" s="53">
        <v>0.06</v>
      </c>
      <c r="P37" s="53">
        <v>0</v>
      </c>
      <c r="Q37" s="290">
        <v>0.22</v>
      </c>
    </row>
    <row r="38" spans="1:17" s="21" customFormat="1" ht="85.5" x14ac:dyDescent="0.2">
      <c r="A38" s="38">
        <v>23</v>
      </c>
      <c r="B38" s="49">
        <v>133500</v>
      </c>
      <c r="C38" s="50" t="s">
        <v>322</v>
      </c>
      <c r="D38" s="12" t="s">
        <v>1</v>
      </c>
      <c r="E38" s="51">
        <v>16743462</v>
      </c>
      <c r="F38" s="52">
        <v>0</v>
      </c>
      <c r="G38" s="14">
        <v>0</v>
      </c>
      <c r="H38" s="15">
        <v>37</v>
      </c>
      <c r="I38" s="15">
        <v>3.29</v>
      </c>
      <c r="J38" s="15">
        <v>0</v>
      </c>
      <c r="K38" s="15">
        <v>0</v>
      </c>
      <c r="L38" s="15">
        <v>0</v>
      </c>
      <c r="M38" s="15">
        <v>0</v>
      </c>
      <c r="N38" s="53">
        <v>0</v>
      </c>
      <c r="O38" s="53">
        <v>0</v>
      </c>
      <c r="P38" s="53">
        <v>0</v>
      </c>
      <c r="Q38" s="290">
        <v>0</v>
      </c>
    </row>
    <row r="39" spans="1:17" s="21" customFormat="1" ht="42.75" x14ac:dyDescent="0.2">
      <c r="A39" s="38">
        <v>24</v>
      </c>
      <c r="B39" s="49">
        <v>137342</v>
      </c>
      <c r="C39" s="50" t="s">
        <v>323</v>
      </c>
      <c r="D39" s="12" t="s">
        <v>1</v>
      </c>
      <c r="E39" s="51">
        <v>4000000</v>
      </c>
      <c r="F39" s="52">
        <v>19536574</v>
      </c>
      <c r="G39" s="14">
        <v>19530339.77</v>
      </c>
      <c r="H39" s="15">
        <v>16</v>
      </c>
      <c r="I39" s="15">
        <v>1.92</v>
      </c>
      <c r="J39" s="15">
        <v>0</v>
      </c>
      <c r="K39" s="15">
        <v>0</v>
      </c>
      <c r="L39" s="15">
        <v>0</v>
      </c>
      <c r="M39" s="15">
        <v>0</v>
      </c>
      <c r="N39" s="53">
        <v>1.49</v>
      </c>
      <c r="O39" s="53">
        <v>0</v>
      </c>
      <c r="P39" s="53">
        <v>0</v>
      </c>
      <c r="Q39" s="290">
        <v>0</v>
      </c>
    </row>
    <row r="40" spans="1:17" s="21" customFormat="1" ht="42.75" x14ac:dyDescent="0.2">
      <c r="A40" s="38">
        <v>25</v>
      </c>
      <c r="B40" s="49">
        <v>153128</v>
      </c>
      <c r="C40" s="50" t="s">
        <v>324</v>
      </c>
      <c r="D40" s="12" t="s">
        <v>1</v>
      </c>
      <c r="E40" s="51">
        <v>1000000</v>
      </c>
      <c r="F40" s="52">
        <v>0</v>
      </c>
      <c r="G40" s="14">
        <v>0</v>
      </c>
      <c r="H40" s="15">
        <v>2.2000000000000002</v>
      </c>
      <c r="I40" s="15">
        <v>0.18</v>
      </c>
      <c r="J40" s="15">
        <v>0</v>
      </c>
      <c r="K40" s="15">
        <v>0</v>
      </c>
      <c r="L40" s="15">
        <v>0</v>
      </c>
      <c r="M40" s="15">
        <v>0</v>
      </c>
      <c r="N40" s="53">
        <v>0</v>
      </c>
      <c r="O40" s="53">
        <v>0</v>
      </c>
      <c r="P40" s="53">
        <v>0</v>
      </c>
      <c r="Q40" s="290">
        <v>0</v>
      </c>
    </row>
    <row r="41" spans="1:17" s="21" customFormat="1" ht="42.75" x14ac:dyDescent="0.2">
      <c r="A41" s="38">
        <v>26</v>
      </c>
      <c r="B41" s="49">
        <v>153130</v>
      </c>
      <c r="C41" s="50" t="s">
        <v>325</v>
      </c>
      <c r="D41" s="12" t="s">
        <v>1</v>
      </c>
      <c r="E41" s="51">
        <v>1000000</v>
      </c>
      <c r="F41" s="52">
        <v>20195566</v>
      </c>
      <c r="G41" s="14">
        <v>9640446.1600000001</v>
      </c>
      <c r="H41" s="15">
        <v>4.34</v>
      </c>
      <c r="I41" s="15">
        <v>0.38</v>
      </c>
      <c r="J41" s="15">
        <v>0</v>
      </c>
      <c r="K41" s="15">
        <v>0</v>
      </c>
      <c r="L41" s="15">
        <v>0</v>
      </c>
      <c r="M41" s="15">
        <v>0</v>
      </c>
      <c r="N41" s="53">
        <v>0.06</v>
      </c>
      <c r="O41" s="53">
        <v>0.01</v>
      </c>
      <c r="P41" s="53">
        <v>3.42</v>
      </c>
      <c r="Q41" s="290">
        <v>0.53</v>
      </c>
    </row>
    <row r="42" spans="1:17" s="21" customFormat="1" ht="57" x14ac:dyDescent="0.2">
      <c r="A42" s="38">
        <v>27</v>
      </c>
      <c r="B42" s="49">
        <v>153131</v>
      </c>
      <c r="C42" s="50" t="s">
        <v>326</v>
      </c>
      <c r="D42" s="12" t="s">
        <v>1</v>
      </c>
      <c r="E42" s="51">
        <v>4000000</v>
      </c>
      <c r="F42" s="52">
        <v>1755225</v>
      </c>
      <c r="G42" s="14">
        <v>1755224.51</v>
      </c>
      <c r="H42" s="15">
        <v>4</v>
      </c>
      <c r="I42" s="15">
        <v>0.4</v>
      </c>
      <c r="J42" s="15">
        <v>0</v>
      </c>
      <c r="K42" s="15">
        <v>0</v>
      </c>
      <c r="L42" s="15">
        <v>0</v>
      </c>
      <c r="M42" s="15">
        <v>0</v>
      </c>
      <c r="N42" s="53">
        <v>0.2</v>
      </c>
      <c r="O42" s="53">
        <v>0</v>
      </c>
      <c r="P42" s="53">
        <v>0</v>
      </c>
      <c r="Q42" s="290">
        <v>0</v>
      </c>
    </row>
    <row r="43" spans="1:17" s="21" customFormat="1" ht="57" x14ac:dyDescent="0.2">
      <c r="A43" s="38">
        <v>28</v>
      </c>
      <c r="B43" s="49">
        <v>153132</v>
      </c>
      <c r="C43" s="50" t="s">
        <v>327</v>
      </c>
      <c r="D43" s="12" t="s">
        <v>1</v>
      </c>
      <c r="E43" s="51">
        <v>1500000</v>
      </c>
      <c r="F43" s="52">
        <v>93110</v>
      </c>
      <c r="G43" s="14">
        <v>93109</v>
      </c>
      <c r="H43" s="15">
        <v>2.0499999999999998</v>
      </c>
      <c r="I43" s="15">
        <v>0.32</v>
      </c>
      <c r="J43" s="15">
        <v>0</v>
      </c>
      <c r="K43" s="15">
        <v>0</v>
      </c>
      <c r="L43" s="15">
        <v>0</v>
      </c>
      <c r="M43" s="15">
        <v>0</v>
      </c>
      <c r="N43" s="53">
        <v>0.02</v>
      </c>
      <c r="O43" s="53">
        <v>0</v>
      </c>
      <c r="P43" s="53">
        <v>0</v>
      </c>
      <c r="Q43" s="290">
        <v>0</v>
      </c>
    </row>
    <row r="44" spans="1:17" s="21" customFormat="1" ht="57" x14ac:dyDescent="0.2">
      <c r="A44" s="38">
        <v>29</v>
      </c>
      <c r="B44" s="49">
        <v>153133</v>
      </c>
      <c r="C44" s="50" t="s">
        <v>328</v>
      </c>
      <c r="D44" s="12" t="s">
        <v>1</v>
      </c>
      <c r="E44" s="51">
        <v>5000000</v>
      </c>
      <c r="F44" s="52">
        <v>12153290</v>
      </c>
      <c r="G44" s="14">
        <v>12153288.949999999</v>
      </c>
      <c r="H44" s="15">
        <v>11</v>
      </c>
      <c r="I44" s="15">
        <v>1.05</v>
      </c>
      <c r="J44" s="15">
        <v>0</v>
      </c>
      <c r="K44" s="15">
        <v>0</v>
      </c>
      <c r="L44" s="15">
        <v>0</v>
      </c>
      <c r="M44" s="15">
        <v>0</v>
      </c>
      <c r="N44" s="53">
        <v>0</v>
      </c>
      <c r="O44" s="53">
        <v>0</v>
      </c>
      <c r="P44" s="53">
        <v>2.2000000000000002</v>
      </c>
      <c r="Q44" s="290">
        <v>0.23</v>
      </c>
    </row>
    <row r="45" spans="1:17" s="21" customFormat="1" ht="57" x14ac:dyDescent="0.2">
      <c r="A45" s="38">
        <v>30</v>
      </c>
      <c r="B45" s="49">
        <v>153134</v>
      </c>
      <c r="C45" s="50" t="s">
        <v>329</v>
      </c>
      <c r="D45" s="12" t="s">
        <v>1</v>
      </c>
      <c r="E45" s="51">
        <v>4000000</v>
      </c>
      <c r="F45" s="52">
        <v>0</v>
      </c>
      <c r="G45" s="14">
        <v>0</v>
      </c>
      <c r="H45" s="15">
        <v>28</v>
      </c>
      <c r="I45" s="15">
        <v>1.74</v>
      </c>
      <c r="J45" s="15">
        <v>0</v>
      </c>
      <c r="K45" s="15">
        <v>0</v>
      </c>
      <c r="L45" s="15">
        <v>0</v>
      </c>
      <c r="M45" s="15">
        <v>0</v>
      </c>
      <c r="N45" s="53">
        <v>0</v>
      </c>
      <c r="O45" s="53">
        <v>0</v>
      </c>
      <c r="P45" s="53">
        <v>0</v>
      </c>
      <c r="Q45" s="290">
        <v>0</v>
      </c>
    </row>
    <row r="46" spans="1:17" s="21" customFormat="1" ht="42.75" x14ac:dyDescent="0.2">
      <c r="A46" s="38">
        <v>31</v>
      </c>
      <c r="B46" s="49">
        <v>154956</v>
      </c>
      <c r="C46" s="50" t="s">
        <v>330</v>
      </c>
      <c r="D46" s="12" t="s">
        <v>1</v>
      </c>
      <c r="E46" s="51">
        <v>15000000</v>
      </c>
      <c r="F46" s="52">
        <v>4142481</v>
      </c>
      <c r="G46" s="14">
        <v>4142480.03</v>
      </c>
      <c r="H46" s="15">
        <v>11</v>
      </c>
      <c r="I46" s="15">
        <v>1.17</v>
      </c>
      <c r="J46" s="15">
        <v>0</v>
      </c>
      <c r="K46" s="15">
        <v>0</v>
      </c>
      <c r="L46" s="15">
        <v>0</v>
      </c>
      <c r="M46" s="15">
        <v>0</v>
      </c>
      <c r="N46" s="53">
        <v>0.24</v>
      </c>
      <c r="O46" s="53">
        <v>0.08</v>
      </c>
      <c r="P46" s="53">
        <v>0</v>
      </c>
      <c r="Q46" s="290">
        <v>0</v>
      </c>
    </row>
    <row r="47" spans="1:17" s="21" customFormat="1" ht="42.75" x14ac:dyDescent="0.2">
      <c r="A47" s="38">
        <v>32</v>
      </c>
      <c r="B47" s="49">
        <v>154958</v>
      </c>
      <c r="C47" s="50" t="s">
        <v>331</v>
      </c>
      <c r="D47" s="12" t="s">
        <v>1</v>
      </c>
      <c r="E47" s="51">
        <v>20000000</v>
      </c>
      <c r="F47" s="56">
        <v>22842487</v>
      </c>
      <c r="G47" s="14">
        <v>22052840.109999999</v>
      </c>
      <c r="H47" s="15">
        <v>24</v>
      </c>
      <c r="I47" s="15">
        <v>4.5199999999999996</v>
      </c>
      <c r="J47" s="15">
        <v>0</v>
      </c>
      <c r="K47" s="15">
        <v>0</v>
      </c>
      <c r="L47" s="15">
        <v>0</v>
      </c>
      <c r="M47" s="15">
        <v>0</v>
      </c>
      <c r="N47" s="53">
        <v>0</v>
      </c>
      <c r="O47" s="53">
        <v>0</v>
      </c>
      <c r="P47" s="53">
        <v>0</v>
      </c>
      <c r="Q47" s="290">
        <v>3.62</v>
      </c>
    </row>
    <row r="48" spans="1:17" s="21" customFormat="1" ht="42.75" x14ac:dyDescent="0.2">
      <c r="A48" s="38">
        <v>33</v>
      </c>
      <c r="B48" s="49">
        <v>154969</v>
      </c>
      <c r="C48" s="50" t="s">
        <v>332</v>
      </c>
      <c r="D48" s="12" t="s">
        <v>1</v>
      </c>
      <c r="E48" s="51">
        <v>2000000</v>
      </c>
      <c r="F48" s="52">
        <v>0</v>
      </c>
      <c r="G48" s="14">
        <v>0</v>
      </c>
      <c r="H48" s="15">
        <v>11</v>
      </c>
      <c r="I48" s="15">
        <v>0.18</v>
      </c>
      <c r="J48" s="15">
        <v>0</v>
      </c>
      <c r="K48" s="15">
        <v>0</v>
      </c>
      <c r="L48" s="15">
        <v>0</v>
      </c>
      <c r="M48" s="15">
        <v>0</v>
      </c>
      <c r="N48" s="53">
        <v>0</v>
      </c>
      <c r="O48" s="53">
        <v>0</v>
      </c>
      <c r="P48" s="53">
        <v>0</v>
      </c>
      <c r="Q48" s="290">
        <v>0</v>
      </c>
    </row>
    <row r="49" spans="1:17" s="21" customFormat="1" ht="71.25" x14ac:dyDescent="0.2">
      <c r="A49" s="38">
        <v>34</v>
      </c>
      <c r="B49" s="49">
        <v>154983</v>
      </c>
      <c r="C49" s="50" t="s">
        <v>333</v>
      </c>
      <c r="D49" s="12" t="s">
        <v>1</v>
      </c>
      <c r="E49" s="51">
        <v>8000000</v>
      </c>
      <c r="F49" s="52">
        <v>0</v>
      </c>
      <c r="G49" s="14">
        <v>0</v>
      </c>
      <c r="H49" s="15">
        <v>10</v>
      </c>
      <c r="I49" s="15">
        <v>1.04</v>
      </c>
      <c r="J49" s="15">
        <v>0</v>
      </c>
      <c r="K49" s="15">
        <v>0</v>
      </c>
      <c r="L49" s="15">
        <v>0</v>
      </c>
      <c r="M49" s="15">
        <v>0</v>
      </c>
      <c r="N49" s="53">
        <v>0</v>
      </c>
      <c r="O49" s="53">
        <v>0</v>
      </c>
      <c r="P49" s="53">
        <v>0</v>
      </c>
      <c r="Q49" s="290">
        <v>0</v>
      </c>
    </row>
    <row r="50" spans="1:17" s="21" customFormat="1" ht="57" x14ac:dyDescent="0.2">
      <c r="A50" s="38">
        <v>35</v>
      </c>
      <c r="B50" s="49">
        <v>155005</v>
      </c>
      <c r="C50" s="50" t="s">
        <v>334</v>
      </c>
      <c r="D50" s="12" t="s">
        <v>1</v>
      </c>
      <c r="E50" s="51">
        <v>30000000</v>
      </c>
      <c r="F50" s="52">
        <v>13301844</v>
      </c>
      <c r="G50" s="14">
        <v>13301812.42</v>
      </c>
      <c r="H50" s="15">
        <v>9</v>
      </c>
      <c r="I50" s="15">
        <v>1.69</v>
      </c>
      <c r="J50" s="15">
        <v>0</v>
      </c>
      <c r="K50" s="15">
        <v>0</v>
      </c>
      <c r="L50" s="15">
        <v>0</v>
      </c>
      <c r="M50" s="15">
        <v>0</v>
      </c>
      <c r="N50" s="53">
        <v>0.53</v>
      </c>
      <c r="O50" s="53">
        <v>0.02</v>
      </c>
      <c r="P50" s="53">
        <v>0</v>
      </c>
      <c r="Q50" s="290">
        <v>0.81</v>
      </c>
    </row>
    <row r="51" spans="1:17" s="21" customFormat="1" ht="57" x14ac:dyDescent="0.2">
      <c r="A51" s="38">
        <v>36</v>
      </c>
      <c r="B51" s="49">
        <v>155248</v>
      </c>
      <c r="C51" s="50" t="s">
        <v>335</v>
      </c>
      <c r="D51" s="12" t="s">
        <v>1</v>
      </c>
      <c r="E51" s="51">
        <v>1000000</v>
      </c>
      <c r="F51" s="52">
        <v>10778271</v>
      </c>
      <c r="G51" s="14">
        <v>7267207.9000000004</v>
      </c>
      <c r="H51" s="15">
        <v>2.71</v>
      </c>
      <c r="I51" s="15">
        <v>0.22</v>
      </c>
      <c r="J51" s="15">
        <v>0</v>
      </c>
      <c r="K51" s="15">
        <v>0</v>
      </c>
      <c r="L51" s="15">
        <v>0</v>
      </c>
      <c r="M51" s="15">
        <v>0</v>
      </c>
      <c r="N51" s="53">
        <v>0.04</v>
      </c>
      <c r="O51" s="53">
        <v>0.01</v>
      </c>
      <c r="P51" s="53">
        <v>1.84</v>
      </c>
      <c r="Q51" s="290">
        <v>0.22</v>
      </c>
    </row>
    <row r="52" spans="1:17" s="21" customFormat="1" ht="57" x14ac:dyDescent="0.2">
      <c r="A52" s="38">
        <v>37</v>
      </c>
      <c r="B52" s="49">
        <v>155771</v>
      </c>
      <c r="C52" s="50" t="s">
        <v>336</v>
      </c>
      <c r="D52" s="12" t="s">
        <v>1</v>
      </c>
      <c r="E52" s="51">
        <v>10000000</v>
      </c>
      <c r="F52" s="52">
        <v>11718178</v>
      </c>
      <c r="G52" s="14">
        <v>11718176.640000001</v>
      </c>
      <c r="H52" s="15">
        <v>29.2</v>
      </c>
      <c r="I52" s="15">
        <v>1.93</v>
      </c>
      <c r="J52" s="15">
        <v>0</v>
      </c>
      <c r="K52" s="15">
        <v>0</v>
      </c>
      <c r="L52" s="15">
        <v>0</v>
      </c>
      <c r="M52" s="15">
        <v>0</v>
      </c>
      <c r="N52" s="53">
        <v>0.57999999999999996</v>
      </c>
      <c r="O52" s="53">
        <v>0</v>
      </c>
      <c r="P52" s="53">
        <v>0</v>
      </c>
      <c r="Q52" s="290">
        <v>0</v>
      </c>
    </row>
    <row r="53" spans="1:17" s="21" customFormat="1" ht="57" x14ac:dyDescent="0.2">
      <c r="A53" s="38">
        <v>38</v>
      </c>
      <c r="B53" s="57">
        <v>155808</v>
      </c>
      <c r="C53" s="50" t="s">
        <v>337</v>
      </c>
      <c r="D53" s="12" t="s">
        <v>1</v>
      </c>
      <c r="E53" s="58">
        <v>2000001</v>
      </c>
      <c r="F53" s="52">
        <v>5474283</v>
      </c>
      <c r="G53" s="14">
        <v>4376692.63</v>
      </c>
      <c r="H53" s="15">
        <v>4</v>
      </c>
      <c r="I53" s="15">
        <v>0.4</v>
      </c>
      <c r="J53" s="15">
        <v>0</v>
      </c>
      <c r="K53" s="15">
        <v>0</v>
      </c>
      <c r="L53" s="15">
        <v>0</v>
      </c>
      <c r="M53" s="15">
        <v>0</v>
      </c>
      <c r="N53" s="53">
        <v>0</v>
      </c>
      <c r="O53" s="53">
        <v>0</v>
      </c>
      <c r="P53" s="53">
        <v>0</v>
      </c>
      <c r="Q53" s="290">
        <v>0.44</v>
      </c>
    </row>
    <row r="54" spans="1:17" s="21" customFormat="1" ht="71.25" x14ac:dyDescent="0.2">
      <c r="A54" s="38">
        <v>39</v>
      </c>
      <c r="B54" s="57">
        <v>156117</v>
      </c>
      <c r="C54" s="59" t="s">
        <v>338</v>
      </c>
      <c r="D54" s="12" t="s">
        <v>1</v>
      </c>
      <c r="E54" s="14">
        <v>11000000</v>
      </c>
      <c r="F54" s="60">
        <v>46967173</v>
      </c>
      <c r="G54" s="14">
        <v>39937149.939999998</v>
      </c>
      <c r="H54" s="15">
        <v>32</v>
      </c>
      <c r="I54" s="15">
        <v>3.19</v>
      </c>
      <c r="J54" s="15">
        <v>0</v>
      </c>
      <c r="K54" s="15">
        <v>0</v>
      </c>
      <c r="L54" s="15">
        <v>0</v>
      </c>
      <c r="M54" s="15">
        <v>0</v>
      </c>
      <c r="N54" s="61">
        <v>6.66</v>
      </c>
      <c r="O54" s="61">
        <v>0.17</v>
      </c>
      <c r="P54" s="61">
        <v>0</v>
      </c>
      <c r="Q54" s="290">
        <v>5.28</v>
      </c>
    </row>
    <row r="55" spans="1:17" s="21" customFormat="1" ht="57.75" thickBot="1" x14ac:dyDescent="0.25">
      <c r="A55" s="39">
        <v>40</v>
      </c>
      <c r="B55" s="62">
        <v>209289</v>
      </c>
      <c r="C55" s="63" t="s">
        <v>339</v>
      </c>
      <c r="D55" s="40" t="s">
        <v>1</v>
      </c>
      <c r="E55" s="42">
        <v>0</v>
      </c>
      <c r="F55" s="64">
        <v>831000</v>
      </c>
      <c r="G55" s="42">
        <v>0</v>
      </c>
      <c r="H55" s="43">
        <v>10</v>
      </c>
      <c r="I55" s="43">
        <v>0.23</v>
      </c>
      <c r="J55" s="43">
        <v>0</v>
      </c>
      <c r="K55" s="43">
        <v>0</v>
      </c>
      <c r="L55" s="43">
        <v>0</v>
      </c>
      <c r="M55" s="43">
        <v>0</v>
      </c>
      <c r="N55" s="65">
        <v>0.1</v>
      </c>
      <c r="O55" s="66">
        <v>0</v>
      </c>
      <c r="P55" s="66">
        <v>0</v>
      </c>
      <c r="Q55" s="299">
        <v>0</v>
      </c>
    </row>
    <row r="56" spans="1:17" s="21" customFormat="1" ht="15.75" thickBot="1" x14ac:dyDescent="0.3">
      <c r="A56" s="22"/>
      <c r="B56" s="23"/>
      <c r="C56" s="24"/>
      <c r="D56" s="23"/>
      <c r="E56" s="25">
        <f>SUM(E23:E55)</f>
        <v>245567165</v>
      </c>
      <c r="F56" s="25">
        <f>SUM(F23:F55)</f>
        <v>248567165</v>
      </c>
      <c r="G56" s="25">
        <f>SUM(G23:G55)</f>
        <v>216294469.03999996</v>
      </c>
      <c r="H56" s="67">
        <f>SUM(H23:H55)</f>
        <v>472.49999999999994</v>
      </c>
      <c r="I56" s="68">
        <f>SUM(I23:I55)</f>
        <v>47.829999999999991</v>
      </c>
      <c r="J56" s="26">
        <v>0</v>
      </c>
      <c r="K56" s="26">
        <v>0</v>
      </c>
      <c r="L56" s="26">
        <v>0</v>
      </c>
      <c r="M56" s="26">
        <v>0</v>
      </c>
      <c r="N56" s="26">
        <f>+N55+N54+N53+N52+N51+N50+N49+N48+N47+N46+N45+N44+N43+N42+N41+N40+N39+N38+N37+N36+N35+N34+N33+N32+N31+N30+N29+N26+N27+N25+N24+N23</f>
        <v>16.16</v>
      </c>
      <c r="O56" s="26">
        <f>+O55+O54+O53+O52+O51+O50+O49+O48+O47+O46+O45+O44+O43+O42+O41+O40+O39+O38+O37+O36+O35+O34+O33+O32+O31+O30+O29+O26+O27+O25+O24+O23</f>
        <v>0.59000000000000008</v>
      </c>
      <c r="P56" s="26">
        <f>SUM(P23:P55)</f>
        <v>7.46</v>
      </c>
      <c r="Q56" s="300">
        <f>SUM(Q23:Q55)</f>
        <v>16.87</v>
      </c>
    </row>
    <row r="57" spans="1:17" s="21" customFormat="1" ht="15.75" thickBot="1" x14ac:dyDescent="0.25">
      <c r="A57" s="28" t="s">
        <v>340</v>
      </c>
      <c r="B57" s="69"/>
      <c r="C57" s="70"/>
      <c r="D57" s="69"/>
      <c r="E57" s="71"/>
      <c r="F57" s="72"/>
      <c r="G57" s="71"/>
      <c r="H57" s="73"/>
      <c r="I57" s="73"/>
      <c r="J57" s="73"/>
      <c r="K57" s="73"/>
      <c r="L57" s="73"/>
      <c r="M57" s="73"/>
      <c r="N57" s="74"/>
      <c r="O57" s="74"/>
      <c r="P57" s="298"/>
      <c r="Q57" s="103"/>
    </row>
    <row r="58" spans="1:17" s="21" customFormat="1" ht="42.75" x14ac:dyDescent="0.2">
      <c r="A58" s="34">
        <v>41</v>
      </c>
      <c r="B58" s="35">
        <v>153114</v>
      </c>
      <c r="C58" s="75" t="s">
        <v>341</v>
      </c>
      <c r="D58" s="76" t="s">
        <v>21</v>
      </c>
      <c r="E58" s="77">
        <v>1000000</v>
      </c>
      <c r="F58" s="78">
        <v>1000000</v>
      </c>
      <c r="G58" s="36">
        <v>0</v>
      </c>
      <c r="H58" s="37">
        <v>530</v>
      </c>
      <c r="I58" s="37">
        <v>53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255">
        <v>0</v>
      </c>
    </row>
    <row r="59" spans="1:17" s="21" customFormat="1" ht="42.75" x14ac:dyDescent="0.2">
      <c r="A59" s="38">
        <v>42</v>
      </c>
      <c r="B59" s="12">
        <v>153118</v>
      </c>
      <c r="C59" s="59" t="s">
        <v>342</v>
      </c>
      <c r="D59" s="79" t="s">
        <v>21</v>
      </c>
      <c r="E59" s="80">
        <v>1000000</v>
      </c>
      <c r="F59" s="81">
        <v>1000000</v>
      </c>
      <c r="G59" s="14">
        <v>0</v>
      </c>
      <c r="H59" s="15">
        <v>502</v>
      </c>
      <c r="I59" s="15">
        <v>50.2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290">
        <v>0</v>
      </c>
    </row>
    <row r="60" spans="1:17" s="21" customFormat="1" ht="42.75" x14ac:dyDescent="0.2">
      <c r="A60" s="38">
        <v>43</v>
      </c>
      <c r="B60" s="12">
        <v>153120</v>
      </c>
      <c r="C60" s="59" t="s">
        <v>343</v>
      </c>
      <c r="D60" s="79" t="s">
        <v>21</v>
      </c>
      <c r="E60" s="80">
        <v>900000</v>
      </c>
      <c r="F60" s="81">
        <v>869120</v>
      </c>
      <c r="G60" s="14">
        <v>0</v>
      </c>
      <c r="H60" s="15">
        <v>560</v>
      </c>
      <c r="I60" s="15">
        <v>56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290">
        <v>0</v>
      </c>
    </row>
    <row r="61" spans="1:17" s="21" customFormat="1" ht="42.75" x14ac:dyDescent="0.2">
      <c r="A61" s="38">
        <v>44</v>
      </c>
      <c r="B61" s="12">
        <v>153122</v>
      </c>
      <c r="C61" s="59" t="s">
        <v>344</v>
      </c>
      <c r="D61" s="79" t="s">
        <v>21</v>
      </c>
      <c r="E61" s="80">
        <v>1000000</v>
      </c>
      <c r="F61" s="81">
        <v>770670</v>
      </c>
      <c r="G61" s="14">
        <v>0</v>
      </c>
      <c r="H61" s="15">
        <v>1246.07</v>
      </c>
      <c r="I61" s="15">
        <v>124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290">
        <v>0</v>
      </c>
    </row>
    <row r="62" spans="1:17" s="21" customFormat="1" ht="42.75" x14ac:dyDescent="0.2">
      <c r="A62" s="38">
        <v>45</v>
      </c>
      <c r="B62" s="12">
        <v>153125</v>
      </c>
      <c r="C62" s="59" t="s">
        <v>345</v>
      </c>
      <c r="D62" s="79" t="s">
        <v>21</v>
      </c>
      <c r="E62" s="80">
        <v>1000000</v>
      </c>
      <c r="F62" s="81">
        <v>892634</v>
      </c>
      <c r="G62" s="14">
        <v>0</v>
      </c>
      <c r="H62" s="15">
        <v>333.34</v>
      </c>
      <c r="I62" s="15">
        <v>33.33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90">
        <v>0</v>
      </c>
    </row>
    <row r="63" spans="1:17" s="21" customFormat="1" ht="57" x14ac:dyDescent="0.2">
      <c r="A63" s="38">
        <v>46</v>
      </c>
      <c r="B63" s="12">
        <v>153126</v>
      </c>
      <c r="C63" s="59" t="s">
        <v>346</v>
      </c>
      <c r="D63" s="79" t="s">
        <v>21</v>
      </c>
      <c r="E63" s="80">
        <v>1000000</v>
      </c>
      <c r="F63" s="81">
        <v>940000</v>
      </c>
      <c r="G63" s="14">
        <v>0</v>
      </c>
      <c r="H63" s="15">
        <v>797</v>
      </c>
      <c r="I63" s="15">
        <v>80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290">
        <v>0</v>
      </c>
    </row>
    <row r="64" spans="1:17" s="21" customFormat="1" ht="57" x14ac:dyDescent="0.2">
      <c r="A64" s="38">
        <v>47</v>
      </c>
      <c r="B64" s="12">
        <v>155004</v>
      </c>
      <c r="C64" s="59" t="s">
        <v>347</v>
      </c>
      <c r="D64" s="79" t="s">
        <v>21</v>
      </c>
      <c r="E64" s="80">
        <v>2000000</v>
      </c>
      <c r="F64" s="81">
        <v>6248601</v>
      </c>
      <c r="G64" s="14">
        <v>4162321.86</v>
      </c>
      <c r="H64" s="15">
        <v>25700</v>
      </c>
      <c r="I64" s="15">
        <v>2570</v>
      </c>
      <c r="J64" s="15">
        <v>0</v>
      </c>
      <c r="K64" s="15">
        <v>0</v>
      </c>
      <c r="L64" s="15">
        <v>0</v>
      </c>
      <c r="M64" s="15">
        <v>0</v>
      </c>
      <c r="N64" s="61">
        <v>7001.96</v>
      </c>
      <c r="O64" s="15">
        <v>0</v>
      </c>
      <c r="P64" s="15">
        <v>22.42</v>
      </c>
      <c r="Q64" s="290">
        <v>0</v>
      </c>
    </row>
    <row r="65" spans="1:17" s="21" customFormat="1" ht="42.75" x14ac:dyDescent="0.2">
      <c r="A65" s="38">
        <v>48</v>
      </c>
      <c r="B65" s="12">
        <v>155007</v>
      </c>
      <c r="C65" s="59" t="s">
        <v>348</v>
      </c>
      <c r="D65" s="79" t="s">
        <v>21</v>
      </c>
      <c r="E65" s="80">
        <v>9000000</v>
      </c>
      <c r="F65" s="81">
        <v>4751399</v>
      </c>
      <c r="G65" s="14">
        <v>4276634.97</v>
      </c>
      <c r="H65" s="15">
        <v>4200</v>
      </c>
      <c r="I65" s="15">
        <v>307.02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290">
        <v>271.7</v>
      </c>
    </row>
    <row r="66" spans="1:17" s="21" customFormat="1" ht="42.75" x14ac:dyDescent="0.2">
      <c r="A66" s="38">
        <v>49</v>
      </c>
      <c r="B66" s="12">
        <v>155643</v>
      </c>
      <c r="C66" s="59" t="s">
        <v>349</v>
      </c>
      <c r="D66" s="79" t="s">
        <v>21</v>
      </c>
      <c r="E66" s="80">
        <v>2000000</v>
      </c>
      <c r="F66" s="81">
        <v>1900000</v>
      </c>
      <c r="G66" s="14">
        <v>0</v>
      </c>
      <c r="H66" s="15">
        <v>3900</v>
      </c>
      <c r="I66" s="15">
        <v>390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290">
        <v>0</v>
      </c>
    </row>
    <row r="67" spans="1:17" s="21" customFormat="1" ht="43.5" thickBot="1" x14ac:dyDescent="0.25">
      <c r="A67" s="17">
        <v>50</v>
      </c>
      <c r="B67" s="18">
        <v>155753</v>
      </c>
      <c r="C67" s="294" t="s">
        <v>350</v>
      </c>
      <c r="D67" s="247" t="s">
        <v>21</v>
      </c>
      <c r="E67" s="295">
        <v>1000000</v>
      </c>
      <c r="F67" s="296">
        <v>850000</v>
      </c>
      <c r="G67" s="19">
        <v>0</v>
      </c>
      <c r="H67" s="20">
        <v>1010</v>
      </c>
      <c r="I67" s="20">
        <v>110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97">
        <v>0</v>
      </c>
    </row>
    <row r="68" spans="1:17" s="21" customFormat="1" ht="15.75" thickBot="1" x14ac:dyDescent="0.3">
      <c r="A68" s="278"/>
      <c r="B68" s="279"/>
      <c r="C68" s="291"/>
      <c r="D68" s="279"/>
      <c r="E68" s="284">
        <f>SUM(E58:E67)</f>
        <v>19900000</v>
      </c>
      <c r="F68" s="292">
        <f>SUM(F58:F67)</f>
        <v>19222424</v>
      </c>
      <c r="G68" s="284">
        <f>SUM(G58:G67)</f>
        <v>8438956.8300000001</v>
      </c>
      <c r="H68" s="285">
        <f>SUM(H58:H67)</f>
        <v>38778.410000000003</v>
      </c>
      <c r="I68" s="285">
        <f>SUM(I58:I67)</f>
        <v>3773.5499999999997</v>
      </c>
      <c r="J68" s="285">
        <v>0</v>
      </c>
      <c r="K68" s="285">
        <v>0</v>
      </c>
      <c r="L68" s="285">
        <v>0</v>
      </c>
      <c r="M68" s="285">
        <v>0</v>
      </c>
      <c r="N68" s="285">
        <f>+N67+N66+N65+N64+N63+N62+N61+N60+N59+N58</f>
        <v>7001.96</v>
      </c>
      <c r="O68" s="285">
        <f>+O67+O66+O65+O64+O63+O62+O61+O60+O59+O58</f>
        <v>0</v>
      </c>
      <c r="P68" s="285">
        <f>SUM(P58:P67)</f>
        <v>22.42</v>
      </c>
      <c r="Q68" s="293">
        <f>SUM(Q58:Q67)</f>
        <v>271.7</v>
      </c>
    </row>
    <row r="69" spans="1:17" s="21" customFormat="1" ht="15.75" thickBot="1" x14ac:dyDescent="0.25">
      <c r="A69" s="28" t="s">
        <v>258</v>
      </c>
      <c r="B69" s="69"/>
      <c r="C69" s="70"/>
      <c r="D69" s="69"/>
      <c r="E69" s="71"/>
      <c r="F69" s="72"/>
      <c r="G69" s="71"/>
      <c r="H69" s="73"/>
      <c r="I69" s="73"/>
      <c r="J69" s="73"/>
      <c r="K69" s="73"/>
      <c r="L69" s="73"/>
      <c r="M69" s="73"/>
      <c r="N69" s="74"/>
      <c r="O69" s="74"/>
      <c r="P69" s="298"/>
      <c r="Q69" s="103"/>
    </row>
    <row r="70" spans="1:17" s="21" customFormat="1" ht="42.75" x14ac:dyDescent="0.2">
      <c r="A70" s="34">
        <v>51</v>
      </c>
      <c r="B70" s="35">
        <v>129342</v>
      </c>
      <c r="C70" s="75" t="s">
        <v>351</v>
      </c>
      <c r="D70" s="76" t="s">
        <v>124</v>
      </c>
      <c r="E70" s="77">
        <v>4000097</v>
      </c>
      <c r="F70" s="78">
        <v>4000097</v>
      </c>
      <c r="G70" s="36">
        <v>0</v>
      </c>
      <c r="H70" s="37">
        <v>36000</v>
      </c>
      <c r="I70" s="37">
        <v>3600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255">
        <v>0</v>
      </c>
    </row>
    <row r="71" spans="1:17" s="21" customFormat="1" ht="42.75" x14ac:dyDescent="0.2">
      <c r="A71" s="38">
        <v>52</v>
      </c>
      <c r="B71" s="12">
        <v>135690</v>
      </c>
      <c r="C71" s="59" t="s">
        <v>352</v>
      </c>
      <c r="D71" s="79" t="s">
        <v>124</v>
      </c>
      <c r="E71" s="80">
        <v>393159</v>
      </c>
      <c r="F71" s="81">
        <v>393159</v>
      </c>
      <c r="G71" s="14">
        <v>0</v>
      </c>
      <c r="H71" s="15">
        <v>4285.71</v>
      </c>
      <c r="I71" s="15">
        <v>525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290">
        <v>0</v>
      </c>
    </row>
    <row r="72" spans="1:17" s="21" customFormat="1" ht="42.75" x14ac:dyDescent="0.2">
      <c r="A72" s="38">
        <v>53</v>
      </c>
      <c r="B72" s="12">
        <v>135764</v>
      </c>
      <c r="C72" s="59" t="s">
        <v>353</v>
      </c>
      <c r="D72" s="79" t="s">
        <v>124</v>
      </c>
      <c r="E72" s="80">
        <v>1000000</v>
      </c>
      <c r="F72" s="81">
        <v>1000000</v>
      </c>
      <c r="G72" s="14"/>
      <c r="H72" s="15">
        <v>7144</v>
      </c>
      <c r="I72" s="15">
        <v>714.4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290">
        <v>0</v>
      </c>
    </row>
    <row r="73" spans="1:17" s="21" customFormat="1" ht="57" x14ac:dyDescent="0.2">
      <c r="A73" s="38">
        <v>54</v>
      </c>
      <c r="B73" s="12">
        <v>135770</v>
      </c>
      <c r="C73" s="59" t="s">
        <v>354</v>
      </c>
      <c r="D73" s="79" t="s">
        <v>124</v>
      </c>
      <c r="E73" s="80">
        <v>847080</v>
      </c>
      <c r="F73" s="81">
        <v>847080</v>
      </c>
      <c r="G73" s="14">
        <v>0</v>
      </c>
      <c r="H73" s="15">
        <v>4285</v>
      </c>
      <c r="I73" s="15">
        <v>428.5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290">
        <v>0</v>
      </c>
    </row>
    <row r="74" spans="1:17" s="21" customFormat="1" ht="57" x14ac:dyDescent="0.2">
      <c r="A74" s="38">
        <v>55</v>
      </c>
      <c r="B74" s="12">
        <v>135854</v>
      </c>
      <c r="C74" s="59" t="s">
        <v>355</v>
      </c>
      <c r="D74" s="79" t="s">
        <v>124</v>
      </c>
      <c r="E74" s="80">
        <v>512398</v>
      </c>
      <c r="F74" s="81">
        <v>512398</v>
      </c>
      <c r="G74" s="14">
        <v>0</v>
      </c>
      <c r="H74" s="15">
        <v>5686.5</v>
      </c>
      <c r="I74" s="15">
        <v>568.70000000000005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290">
        <v>0</v>
      </c>
    </row>
    <row r="75" spans="1:17" s="21" customFormat="1" ht="43.5" thickBot="1" x14ac:dyDescent="0.25">
      <c r="A75" s="17">
        <v>56</v>
      </c>
      <c r="B75" s="18">
        <v>136403</v>
      </c>
      <c r="C75" s="294" t="s">
        <v>356</v>
      </c>
      <c r="D75" s="247" t="s">
        <v>124</v>
      </c>
      <c r="E75" s="295">
        <v>1000000</v>
      </c>
      <c r="F75" s="296">
        <v>1000000</v>
      </c>
      <c r="G75" s="19">
        <v>0</v>
      </c>
      <c r="H75" s="20">
        <v>7142.86</v>
      </c>
      <c r="I75" s="20">
        <v>714.3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97">
        <v>0</v>
      </c>
    </row>
    <row r="76" spans="1:17" s="21" customFormat="1" ht="15.75" thickBot="1" x14ac:dyDescent="0.3">
      <c r="A76" s="278"/>
      <c r="B76" s="279"/>
      <c r="C76" s="291"/>
      <c r="D76" s="279"/>
      <c r="E76" s="284">
        <f>SUM(E70:E75)</f>
        <v>7752734</v>
      </c>
      <c r="F76" s="292">
        <f>SUM(F70:F75)</f>
        <v>7752734</v>
      </c>
      <c r="G76" s="284">
        <f>SUM(G70:G75)</f>
        <v>0</v>
      </c>
      <c r="H76" s="285">
        <f>SUM(H70:H75)</f>
        <v>64544.07</v>
      </c>
      <c r="I76" s="285">
        <f>SUM(I70:I75)</f>
        <v>6550.9</v>
      </c>
      <c r="J76" s="285">
        <v>0</v>
      </c>
      <c r="K76" s="285">
        <v>0</v>
      </c>
      <c r="L76" s="285">
        <v>0</v>
      </c>
      <c r="M76" s="285">
        <v>0</v>
      </c>
      <c r="N76" s="285">
        <f>+N75+N74+N73+N72+N71+N70</f>
        <v>0</v>
      </c>
      <c r="O76" s="285">
        <f>+O75+O74+O73+O72+O71+O70</f>
        <v>0</v>
      </c>
      <c r="P76" s="285">
        <f>SUM(P70:P75)</f>
        <v>0</v>
      </c>
      <c r="Q76" s="293">
        <v>0</v>
      </c>
    </row>
    <row r="77" spans="1:17" s="21" customFormat="1" ht="15.75" thickBot="1" x14ac:dyDescent="0.25">
      <c r="A77" s="28" t="s">
        <v>357</v>
      </c>
      <c r="B77" s="29"/>
      <c r="C77" s="30"/>
      <c r="D77" s="29"/>
      <c r="E77" s="31"/>
      <c r="F77" s="82"/>
      <c r="G77" s="31"/>
      <c r="H77" s="32"/>
      <c r="I77" s="32"/>
      <c r="J77" s="32"/>
      <c r="K77" s="32"/>
      <c r="L77" s="32"/>
      <c r="M77" s="32"/>
      <c r="N77" s="33"/>
      <c r="O77" s="33"/>
      <c r="P77" s="85"/>
      <c r="Q77" s="103"/>
    </row>
    <row r="78" spans="1:17" s="21" customFormat="1" ht="43.5" customHeight="1" thickBot="1" x14ac:dyDescent="0.25">
      <c r="A78" s="269">
        <v>57</v>
      </c>
      <c r="B78" s="157">
        <v>98375</v>
      </c>
      <c r="C78" s="270" t="s">
        <v>358</v>
      </c>
      <c r="D78" s="232" t="s">
        <v>124</v>
      </c>
      <c r="E78" s="271">
        <v>800000</v>
      </c>
      <c r="F78" s="288">
        <v>1477576</v>
      </c>
      <c r="G78" s="289">
        <v>0</v>
      </c>
      <c r="H78" s="272">
        <v>96000</v>
      </c>
      <c r="I78" s="272">
        <v>1458.37</v>
      </c>
      <c r="J78" s="272">
        <v>0</v>
      </c>
      <c r="K78" s="272">
        <v>0</v>
      </c>
      <c r="L78" s="272">
        <v>0</v>
      </c>
      <c r="M78" s="272">
        <v>0</v>
      </c>
      <c r="N78" s="272">
        <v>0</v>
      </c>
      <c r="O78" s="272">
        <v>0</v>
      </c>
      <c r="P78" s="272">
        <v>0</v>
      </c>
      <c r="Q78" s="273">
        <v>0</v>
      </c>
    </row>
    <row r="79" spans="1:17" s="21" customFormat="1" ht="15.75" thickBot="1" x14ac:dyDescent="0.3">
      <c r="A79" s="278"/>
      <c r="B79" s="279"/>
      <c r="C79" s="280"/>
      <c r="D79" s="281"/>
      <c r="E79" s="282">
        <f>+E78</f>
        <v>800000</v>
      </c>
      <c r="F79" s="283">
        <f>+F78</f>
        <v>1477576</v>
      </c>
      <c r="G79" s="284">
        <f>+G78</f>
        <v>0</v>
      </c>
      <c r="H79" s="285">
        <f>+H78</f>
        <v>96000</v>
      </c>
      <c r="I79" s="285">
        <f>+I78</f>
        <v>1458.37</v>
      </c>
      <c r="J79" s="285">
        <v>0</v>
      </c>
      <c r="K79" s="285">
        <v>0</v>
      </c>
      <c r="L79" s="285">
        <v>0</v>
      </c>
      <c r="M79" s="285">
        <v>0</v>
      </c>
      <c r="N79" s="285">
        <f>+N78</f>
        <v>0</v>
      </c>
      <c r="O79" s="285">
        <f>+O78</f>
        <v>0</v>
      </c>
      <c r="P79" s="286">
        <v>0</v>
      </c>
      <c r="Q79" s="287">
        <v>0</v>
      </c>
    </row>
    <row r="80" spans="1:17" s="21" customFormat="1" ht="15.75" thickBot="1" x14ac:dyDescent="0.25">
      <c r="A80" s="263" t="s">
        <v>381</v>
      </c>
      <c r="B80" s="264"/>
      <c r="C80" s="265"/>
      <c r="D80" s="266"/>
      <c r="E80" s="256"/>
      <c r="F80" s="257"/>
      <c r="G80" s="258"/>
      <c r="H80" s="259"/>
      <c r="I80" s="259"/>
      <c r="J80" s="259"/>
      <c r="K80" s="259"/>
      <c r="L80" s="259"/>
      <c r="M80" s="259"/>
      <c r="N80" s="267"/>
      <c r="O80" s="267"/>
      <c r="P80" s="83"/>
      <c r="Q80" s="268"/>
    </row>
    <row r="81" spans="1:17" s="21" customFormat="1" ht="43.5" thickBot="1" x14ac:dyDescent="0.25">
      <c r="A81" s="269">
        <v>58</v>
      </c>
      <c r="B81" s="157">
        <v>226898</v>
      </c>
      <c r="C81" s="270" t="s">
        <v>382</v>
      </c>
      <c r="D81" s="232" t="s">
        <v>124</v>
      </c>
      <c r="E81" s="271">
        <v>0</v>
      </c>
      <c r="F81" s="271">
        <v>33000000</v>
      </c>
      <c r="G81" s="271">
        <v>0</v>
      </c>
      <c r="H81" s="272">
        <v>264194</v>
      </c>
      <c r="I81" s="272">
        <v>99073</v>
      </c>
      <c r="J81" s="272">
        <v>0</v>
      </c>
      <c r="K81" s="272">
        <v>0</v>
      </c>
      <c r="L81" s="272">
        <v>0</v>
      </c>
      <c r="M81" s="272">
        <v>0</v>
      </c>
      <c r="N81" s="272">
        <v>0</v>
      </c>
      <c r="O81" s="272">
        <v>0</v>
      </c>
      <c r="P81" s="272">
        <v>0</v>
      </c>
      <c r="Q81" s="273">
        <v>0</v>
      </c>
    </row>
    <row r="82" spans="1:17" s="21" customFormat="1" ht="15.75" thickBot="1" x14ac:dyDescent="0.3">
      <c r="A82" s="274"/>
      <c r="B82" s="29"/>
      <c r="C82" s="275"/>
      <c r="D82" s="96"/>
      <c r="E82" s="84">
        <f>SUM(E81)</f>
        <v>0</v>
      </c>
      <c r="F82" s="84">
        <f>SUM(F81)</f>
        <v>33000000</v>
      </c>
      <c r="G82" s="84">
        <f>SUM(G81)</f>
        <v>0</v>
      </c>
      <c r="H82" s="32">
        <v>264194</v>
      </c>
      <c r="I82" s="32">
        <v>99073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276">
        <v>0</v>
      </c>
    </row>
    <row r="83" spans="1:17" ht="30" customHeight="1" thickBot="1" x14ac:dyDescent="0.25">
      <c r="A83" s="431" t="s">
        <v>263</v>
      </c>
      <c r="B83" s="432"/>
      <c r="C83" s="432"/>
      <c r="D83" s="432"/>
      <c r="E83" s="86">
        <f>+E79+E76+E68+E56+E21+E18+E11+E82</f>
        <v>308019899</v>
      </c>
      <c r="F83" s="86">
        <f>+F79+F76+F68+F56+F21+F18+F11+F82</f>
        <v>344019899</v>
      </c>
      <c r="G83" s="86">
        <f>+G79+G76+G68+G56+G21+G18+G11+G82</f>
        <v>257903582.71999997</v>
      </c>
      <c r="H83" s="86"/>
      <c r="I83" s="87"/>
      <c r="J83" s="88">
        <f t="shared" ref="J83:P83" si="0">J82+J79+J76+J68+J56+J21+J18+J11</f>
        <v>0</v>
      </c>
      <c r="K83" s="88">
        <f t="shared" si="0"/>
        <v>0</v>
      </c>
      <c r="L83" s="88">
        <f t="shared" si="0"/>
        <v>0</v>
      </c>
      <c r="M83" s="88">
        <f t="shared" si="0"/>
        <v>0</v>
      </c>
      <c r="N83" s="88">
        <f t="shared" si="0"/>
        <v>7018.73</v>
      </c>
      <c r="O83" s="88">
        <f t="shared" si="0"/>
        <v>0.70000000000000007</v>
      </c>
      <c r="P83" s="88">
        <f t="shared" si="0"/>
        <v>29.880000000000003</v>
      </c>
      <c r="Q83" s="277">
        <f>Q82+Q79+Q76+Q68+Q56+Q21+Q18+Q11+Q65</f>
        <v>561.32999999999993</v>
      </c>
    </row>
    <row r="84" spans="1:17" x14ac:dyDescent="0.2">
      <c r="F84" s="89"/>
    </row>
    <row r="85" spans="1:17" x14ac:dyDescent="0.2">
      <c r="F85" s="89"/>
    </row>
    <row r="86" spans="1:17" x14ac:dyDescent="0.2">
      <c r="F86" s="89"/>
    </row>
    <row r="87" spans="1:17" x14ac:dyDescent="0.2">
      <c r="F87" s="89"/>
    </row>
    <row r="88" spans="1:17" x14ac:dyDescent="0.2">
      <c r="F88" s="89"/>
    </row>
    <row r="89" spans="1:17" x14ac:dyDescent="0.2">
      <c r="F89" s="89"/>
    </row>
    <row r="90" spans="1:17" x14ac:dyDescent="0.2">
      <c r="F90" s="89"/>
    </row>
    <row r="91" spans="1:17" x14ac:dyDescent="0.2">
      <c r="F91" s="89"/>
    </row>
    <row r="92" spans="1:17" x14ac:dyDescent="0.2">
      <c r="F92" s="89"/>
    </row>
    <row r="93" spans="1:17" x14ac:dyDescent="0.2">
      <c r="F93" s="89"/>
    </row>
    <row r="94" spans="1:17" x14ac:dyDescent="0.2">
      <c r="F94" s="89"/>
    </row>
    <row r="95" spans="1:17" x14ac:dyDescent="0.2">
      <c r="F95" s="89"/>
    </row>
    <row r="96" spans="1:17" x14ac:dyDescent="0.2">
      <c r="F96" s="89"/>
    </row>
    <row r="97" spans="6:6" x14ac:dyDescent="0.2">
      <c r="F97" s="89"/>
    </row>
    <row r="98" spans="6:6" x14ac:dyDescent="0.2">
      <c r="F98" s="89"/>
    </row>
    <row r="99" spans="6:6" x14ac:dyDescent="0.2">
      <c r="F99" s="89"/>
    </row>
    <row r="100" spans="6:6" x14ac:dyDescent="0.2">
      <c r="F100" s="89"/>
    </row>
    <row r="101" spans="6:6" x14ac:dyDescent="0.2">
      <c r="F101" s="89"/>
    </row>
    <row r="102" spans="6:6" x14ac:dyDescent="0.2">
      <c r="F102" s="89"/>
    </row>
    <row r="103" spans="6:6" x14ac:dyDescent="0.2">
      <c r="F103" s="89"/>
    </row>
    <row r="104" spans="6:6" x14ac:dyDescent="0.2">
      <c r="F104" s="89"/>
    </row>
    <row r="105" spans="6:6" x14ac:dyDescent="0.2">
      <c r="F105" s="89"/>
    </row>
    <row r="106" spans="6:6" x14ac:dyDescent="0.2">
      <c r="F106" s="89"/>
    </row>
    <row r="107" spans="6:6" x14ac:dyDescent="0.2">
      <c r="F107" s="89"/>
    </row>
    <row r="108" spans="6:6" x14ac:dyDescent="0.2">
      <c r="F108" s="89"/>
    </row>
    <row r="109" spans="6:6" x14ac:dyDescent="0.2">
      <c r="F109" s="89"/>
    </row>
    <row r="110" spans="6:6" x14ac:dyDescent="0.2">
      <c r="F110" s="89"/>
    </row>
    <row r="111" spans="6:6" x14ac:dyDescent="0.2">
      <c r="F111" s="89"/>
    </row>
    <row r="112" spans="6:6" x14ac:dyDescent="0.2">
      <c r="F112" s="89"/>
    </row>
    <row r="113" spans="6:6" x14ac:dyDescent="0.2">
      <c r="F113" s="89"/>
    </row>
    <row r="114" spans="6:6" x14ac:dyDescent="0.2">
      <c r="F114" s="89"/>
    </row>
    <row r="115" spans="6:6" x14ac:dyDescent="0.2">
      <c r="F115" s="89"/>
    </row>
    <row r="116" spans="6:6" x14ac:dyDescent="0.2">
      <c r="F116" s="89"/>
    </row>
    <row r="117" spans="6:6" x14ac:dyDescent="0.2">
      <c r="F117" s="89"/>
    </row>
    <row r="118" spans="6:6" x14ac:dyDescent="0.2">
      <c r="F118" s="89"/>
    </row>
    <row r="119" spans="6:6" x14ac:dyDescent="0.2">
      <c r="F119" s="89"/>
    </row>
    <row r="120" spans="6:6" x14ac:dyDescent="0.2">
      <c r="F120" s="89"/>
    </row>
    <row r="121" spans="6:6" x14ac:dyDescent="0.2">
      <c r="F121" s="89"/>
    </row>
    <row r="122" spans="6:6" x14ac:dyDescent="0.2">
      <c r="F122" s="89"/>
    </row>
    <row r="123" spans="6:6" x14ac:dyDescent="0.2">
      <c r="F123" s="89"/>
    </row>
    <row r="124" spans="6:6" x14ac:dyDescent="0.2">
      <c r="F124" s="89"/>
    </row>
    <row r="125" spans="6:6" x14ac:dyDescent="0.2">
      <c r="F125" s="89"/>
    </row>
    <row r="126" spans="6:6" x14ac:dyDescent="0.2">
      <c r="F126" s="89"/>
    </row>
    <row r="127" spans="6:6" x14ac:dyDescent="0.2">
      <c r="F127" s="89"/>
    </row>
    <row r="128" spans="6:6" x14ac:dyDescent="0.2">
      <c r="F128" s="89"/>
    </row>
    <row r="129" spans="6:6" x14ac:dyDescent="0.2">
      <c r="F129" s="89"/>
    </row>
    <row r="130" spans="6:6" x14ac:dyDescent="0.2">
      <c r="F130" s="89"/>
    </row>
  </sheetData>
  <mergeCells count="16">
    <mergeCell ref="A1:P1"/>
    <mergeCell ref="A2:P2"/>
    <mergeCell ref="A3:P3"/>
    <mergeCell ref="H7:H8"/>
    <mergeCell ref="I7:I8"/>
    <mergeCell ref="E6:G6"/>
    <mergeCell ref="E7:E8"/>
    <mergeCell ref="F7:F8"/>
    <mergeCell ref="G7:G8"/>
    <mergeCell ref="J7:Q7"/>
    <mergeCell ref="H6:Q6"/>
    <mergeCell ref="A83:D83"/>
    <mergeCell ref="A6:A8"/>
    <mergeCell ref="B6:B8"/>
    <mergeCell ref="C6:C8"/>
    <mergeCell ref="D6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DGC </vt:lpstr>
      <vt:lpstr>UCEE</vt:lpstr>
      <vt:lpstr>FSS</vt:lpstr>
      <vt:lpstr>'DGC '!Área_de_impresión</vt:lpstr>
      <vt:lpstr>'DGC '!Títulos_a_imprimir</vt:lpstr>
      <vt:lpstr>UCEE!Títulos_a_imprimir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Juana Margoth Colmenares Veliz</cp:lastModifiedBy>
  <cp:lastPrinted>2018-07-25T21:30:18Z</cp:lastPrinted>
  <dcterms:created xsi:type="dcterms:W3CDTF">2018-05-03T18:27:26Z</dcterms:created>
  <dcterms:modified xsi:type="dcterms:W3CDTF">2018-09-28T21:42:15Z</dcterms:modified>
</cp:coreProperties>
</file>